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60" yWindow="-60" windowWidth="23250" windowHeight="13170"/>
  </bookViews>
  <sheets>
    <sheet name="Прил. 3" sheetId="23" r:id="rId1"/>
    <sheet name=" прил 4" sheetId="24" r:id="rId2"/>
  </sheets>
  <definedNames>
    <definedName name="_xlnm._FilterDatabase" localSheetId="0" hidden="1">'Прил. 3'!$A$11:$M$26</definedName>
    <definedName name="_xlnm.Print_Titles" localSheetId="1">' прил 4'!$8:$8</definedName>
    <definedName name="_xlnm.Print_Titles" localSheetId="0">'Прил. 3'!$9:$11</definedName>
    <definedName name="_xlnm.Print_Area" localSheetId="1">' прил 4'!$A$1:$L$23</definedName>
    <definedName name="_xlnm.Print_Area" localSheetId="0">'Прил. 3'!$A$1:$N$31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4"/>
  <c r="E10"/>
  <c r="F11"/>
  <c r="E11"/>
  <c r="E22"/>
  <c r="I24" i="23"/>
  <c r="E21" i="24"/>
  <c r="D22"/>
  <c r="I20" i="23"/>
  <c r="K22"/>
  <c r="J22"/>
  <c r="I22"/>
  <c r="D21" i="24" l="1"/>
  <c r="D20"/>
  <c r="H22" i="23"/>
  <c r="H24"/>
  <c r="N20"/>
  <c r="M20"/>
  <c r="L20"/>
  <c r="K20"/>
  <c r="O21"/>
  <c r="O23"/>
  <c r="J20"/>
  <c r="H20"/>
  <c r="I20" i="24"/>
  <c r="G20"/>
  <c r="J22"/>
  <c r="I22"/>
  <c r="H22"/>
  <c r="G22"/>
  <c r="F22"/>
  <c r="J20"/>
  <c r="H20"/>
  <c r="O17" i="23"/>
  <c r="O22" l="1"/>
  <c r="J21" i="24"/>
  <c r="I21"/>
  <c r="H21"/>
  <c r="G21"/>
  <c r="D10"/>
  <c r="G10"/>
  <c r="H10"/>
  <c r="I10"/>
  <c r="J10"/>
  <c r="D19" l="1"/>
  <c r="L10"/>
  <c r="D13"/>
  <c r="E13"/>
  <c r="F13"/>
  <c r="G13"/>
  <c r="H13"/>
  <c r="I13"/>
  <c r="J13"/>
  <c r="G11"/>
  <c r="H11"/>
  <c r="J11"/>
  <c r="N19" i="23"/>
  <c r="N15"/>
  <c r="N14" s="1"/>
  <c r="J17" i="24" s="1"/>
  <c r="J14" s="1"/>
  <c r="H15" i="23"/>
  <c r="I15"/>
  <c r="J15"/>
  <c r="K15"/>
  <c r="L15"/>
  <c r="M15"/>
  <c r="L13" i="24" l="1"/>
  <c r="J12"/>
  <c r="J9" s="1"/>
  <c r="H19"/>
  <c r="I19"/>
  <c r="E19"/>
  <c r="D11"/>
  <c r="G19"/>
  <c r="I11"/>
  <c r="N13" i="23"/>
  <c r="N12" s="1"/>
  <c r="F19" i="24"/>
  <c r="J19"/>
  <c r="L11" l="1"/>
  <c r="L19"/>
  <c r="I14" i="23" l="1"/>
  <c r="E17" i="24" s="1"/>
  <c r="E14" l="1"/>
  <c r="E12"/>
  <c r="I19" i="23"/>
  <c r="I13" s="1"/>
  <c r="I12" s="1"/>
  <c r="E9" i="24" l="1"/>
  <c r="M19" i="23"/>
  <c r="M14" l="1"/>
  <c r="I17" i="24" s="1"/>
  <c r="K19" i="23"/>
  <c r="I14" i="24" l="1"/>
  <c r="I12"/>
  <c r="I9" s="1"/>
  <c r="M13" i="23"/>
  <c r="M12" s="1"/>
  <c r="K14"/>
  <c r="G17" i="24" s="1"/>
  <c r="L19" i="23"/>
  <c r="G14" i="24" l="1"/>
  <c r="G12"/>
  <c r="G9" s="1"/>
  <c r="K13" i="23"/>
  <c r="K12" s="1"/>
  <c r="L14"/>
  <c r="H17" i="24" s="1"/>
  <c r="H14" l="1"/>
  <c r="H12"/>
  <c r="H9" s="1"/>
  <c r="L13" i="23"/>
  <c r="L12" s="1"/>
  <c r="J14"/>
  <c r="F17" i="24" s="1"/>
  <c r="F14" l="1"/>
  <c r="F12"/>
  <c r="F9" l="1"/>
  <c r="H14" i="23"/>
  <c r="H19"/>
  <c r="H13" l="1"/>
  <c r="H12" s="1"/>
  <c r="D17" i="24"/>
  <c r="O14" i="23"/>
  <c r="D14" i="24" l="1"/>
  <c r="L14" s="1"/>
  <c r="D12"/>
  <c r="J19" i="23"/>
  <c r="D9" i="24" l="1"/>
  <c r="L9" s="1"/>
  <c r="L12"/>
  <c r="J13" i="23"/>
  <c r="J12" s="1"/>
  <c r="O12" s="1"/>
  <c r="O19"/>
</calcChain>
</file>

<file path=xl/sharedStrings.xml><?xml version="1.0" encoding="utf-8"?>
<sst xmlns="http://schemas.openxmlformats.org/spreadsheetml/2006/main" count="179" uniqueCount="76">
  <si>
    <t>Муниципальная программа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</si>
  <si>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</si>
  <si>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</si>
  <si>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</si>
  <si>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</si>
  <si>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</si>
  <si>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</si>
  <si>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</si>
  <si>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всего, в том числе:</t>
  </si>
  <si>
    <t>Финансовое обеспечение реализации муниципальной программы</t>
  </si>
  <si>
    <t>Статус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</si>
  <si>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</si>
  <si>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х</t>
  </si>
  <si>
    <t>0702</t>
  </si>
  <si>
    <t>Софинансирование мероприятий на организацию адресной социальной помощи малоимущим семьям, имеющим детей</t>
  </si>
  <si>
    <t>Предоставление мер социальной поддержки отдельным категориям граждан</t>
  </si>
  <si>
    <t>Мероприятие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</si>
  <si>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</si>
  <si>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Наименование муниципальной программы, подпрограммы,ведомственной программы, основного мероприятия, мероприятия</t>
  </si>
  <si>
    <t>Источник ресурсного обеспечения</t>
  </si>
  <si>
    <t>Всего</t>
  </si>
  <si>
    <t xml:space="preserve">средства поступающие в бюджет из федерального бюджета </t>
  </si>
  <si>
    <t xml:space="preserve">средства, поступающие в бюджет из бюджета Республики Карелия </t>
  </si>
  <si>
    <t xml:space="preserve">средства бюджет муниципального образования </t>
  </si>
  <si>
    <t>иные источники</t>
  </si>
  <si>
    <t>всего</t>
  </si>
  <si>
    <t>Дополнительное пенсионное обеспечение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</si>
  <si>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</si>
  <si>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</si>
  <si>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</si>
  <si>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</si>
  <si>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</si>
  <si>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</si>
  <si>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</si>
  <si>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Обеспечение и совершенствование социальной поддержки семьи и детей</t>
  </si>
  <si>
    <t>Софинансирование мероприятий на организацию отдыха детей в каникулярное время</t>
  </si>
  <si>
    <t>кц 24222</t>
  </si>
  <si>
    <t>кц 24321</t>
  </si>
  <si>
    <t>кц 24316</t>
  </si>
  <si>
    <t>S4071</t>
  </si>
  <si>
    <t>02002S4070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</si>
  <si>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 Республики Карелия (администрирование)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</si>
  <si>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 Республики Карелия)</t>
  </si>
  <si>
    <t>Основное мероприятие 1</t>
  </si>
  <si>
    <t>Основное мероприятие 2</t>
  </si>
  <si>
    <t>02 0 00 00000</t>
  </si>
  <si>
    <t>02 0 01 00000</t>
  </si>
  <si>
    <t>02 0 01 74200</t>
  </si>
  <si>
    <t>02 0 01 83010</t>
  </si>
  <si>
    <t>02 0 02 00000</t>
  </si>
  <si>
    <t>02 0 02 R0820</t>
  </si>
  <si>
    <t>02 0 02 42203</t>
  </si>
  <si>
    <t>02 0 02 43210</t>
  </si>
  <si>
    <t>02 0 02 S4071</t>
  </si>
  <si>
    <t>".</t>
  </si>
  <si>
    <t>Социальная поддержка населения Беломорского муниципального округа Республики Карелия на 2024-2030 годы</t>
  </si>
  <si>
    <t>Расходы бюджета  (тыс. руб.),  по годам</t>
  </si>
  <si>
    <t>Социальная поддержка населения на территории Беломорского муниципального округа Республики Карелия на 2024-2030 годы</t>
  </si>
  <si>
    <t>Финансовое обеспечение и прогнозная оценка расходов муниципальной программы</t>
  </si>
  <si>
    <t>02 0 02 43540</t>
  </si>
  <si>
    <t>Приложение  4</t>
  </si>
  <si>
    <r>
      <t xml:space="preserve"> к муниципальной программе </t>
    </r>
    <r>
      <rPr>
        <sz val="9"/>
        <rFont val="Times New Roman"/>
        <family val="1"/>
        <charset val="204"/>
      </rPr>
      <t>"</t>
    </r>
    <r>
      <rPr>
        <sz val="10"/>
        <rFont val="Times New Roman"/>
        <family val="1"/>
        <charset val="204"/>
      </rPr>
      <t>Социальная поддержка населения Беломорского муниципального округа Республики Карелия на 2024-2030 годы", утвержденной постановлением администрации Беломорского муниципального округа  от 27 декабря 2023 года № 45</t>
    </r>
  </si>
  <si>
    <r>
      <t xml:space="preserve">Субсидия местным бюджетам на реализацию мероприятий государственной программы Республики Карелия </t>
    </r>
    <r>
      <rPr>
        <sz val="10"/>
        <rFont val="Calibri"/>
        <family val="2"/>
        <charset val="204"/>
      </rPr>
      <t>«</t>
    </r>
    <r>
      <rPr>
        <sz val="10"/>
        <rFont val="Times New Roman"/>
        <family val="1"/>
        <charset val="204"/>
      </rPr>
      <t>Совершенствование социальной защиты граждан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 xml:space="preserve"> </t>
    </r>
  </si>
  <si>
    <t xml:space="preserve"> к муниципальной программе "Социальная поддержка населения на территории Беломорского муниципального округа Республики Карелия на 2024-2030 годы", утвержденной постановлением администрации Беломорского муниципального округа  от 27 декабря 2023 года №  45</t>
  </si>
  <si>
    <t>Оказание адресной социальной помощи малоимущим гражданам и отдельным категориям граждан, находящимся в трудной жизненной ситуации</t>
  </si>
  <si>
    <t xml:space="preserve"> Организация отдыха детей в каникулярное время</t>
  </si>
  <si>
    <t>Приложение</t>
  </si>
  <si>
    <t>02 0 02 S3540</t>
  </si>
  <si>
    <r>
      <rPr>
        <sz val="10"/>
        <rFont val="Calibri"/>
        <family val="2"/>
        <charset val="204"/>
      </rPr>
      <t>»</t>
    </r>
    <r>
      <rPr>
        <sz val="9"/>
        <rFont val="Times New Roman"/>
        <family val="1"/>
        <charset val="204"/>
      </rPr>
      <t>.</t>
    </r>
  </si>
  <si>
    <t>Организация и осуществление деятельности органов опеки и попечительства</t>
  </si>
  <si>
    <t>02 0 02 16030</t>
  </si>
  <si>
    <t>02 0 02 А0820</t>
  </si>
  <si>
    <t>Софинансирование мероприятий на реализацию мероприятий государственной программы Республики Карелия "Совершенствование социальной защиты граждан"</t>
  </si>
  <si>
    <t>02002S3210</t>
  </si>
  <si>
    <t>"Приложение 3</t>
  </si>
  <si>
    <t>к постановлению администрации Беломорского муниципального округа от 03.06.2025 года № 550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</si>
</sst>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sz val="10"/>
      <name val="Calibri"/>
      <family val="2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 applyAlignment="1">
      <alignment vertical="top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7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horizontal="center" vertical="top"/>
    </xf>
    <xf numFmtId="0" fontId="2" fillId="2" borderId="0" xfId="0" applyFont="1" applyFill="1"/>
    <xf numFmtId="0" fontId="0" fillId="0" borderId="0" xfId="0" applyFont="1" applyFill="1" applyAlignment="1">
      <alignment horizontal="right" vertical="center" wrapText="1"/>
    </xf>
    <xf numFmtId="0" fontId="7" fillId="0" borderId="2" xfId="0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 wrapText="1"/>
    </xf>
    <xf numFmtId="0" fontId="3" fillId="0" borderId="0" xfId="0" applyFont="1"/>
    <xf numFmtId="0" fontId="2" fillId="0" borderId="2" xfId="0" applyFont="1" applyFill="1" applyBorder="1" applyAlignment="1">
      <alignment horizontal="left" vertical="top" wrapText="1"/>
    </xf>
    <xf numFmtId="164" fontId="3" fillId="0" borderId="0" xfId="0" applyNumberFormat="1" applyFont="1"/>
    <xf numFmtId="164" fontId="2" fillId="0" borderId="2" xfId="0" applyNumberFormat="1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164" fontId="3" fillId="0" borderId="0" xfId="0" applyNumberFormat="1" applyFont="1" applyFill="1"/>
    <xf numFmtId="0" fontId="2" fillId="0" borderId="0" xfId="0" applyFont="1" applyAlignment="1">
      <alignment wrapText="1"/>
    </xf>
    <xf numFmtId="0" fontId="2" fillId="2" borderId="0" xfId="0" applyFont="1" applyFill="1" applyAlignment="1"/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11" fillId="0" borderId="0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top"/>
    </xf>
    <xf numFmtId="164" fontId="12" fillId="2" borderId="2" xfId="0" applyNumberFormat="1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left" vertical="top" wrapText="1"/>
    </xf>
    <xf numFmtId="164" fontId="1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164" fontId="2" fillId="0" borderId="0" xfId="0" applyNumberFormat="1" applyFont="1" applyAlignment="1">
      <alignment vertical="center"/>
    </xf>
    <xf numFmtId="0" fontId="2" fillId="2" borderId="0" xfId="0" applyFont="1" applyFill="1" applyAlignment="1">
      <alignment horizontal="right"/>
    </xf>
    <xf numFmtId="0" fontId="2" fillId="2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top" wrapText="1"/>
    </xf>
    <xf numFmtId="164" fontId="2" fillId="3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164" fontId="1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1"/>
  <sheetViews>
    <sheetView tabSelected="1" view="pageBreakPreview" zoomScale="90" zoomScaleSheetLayoutView="90" workbookViewId="0">
      <selection activeCell="H19" sqref="H19"/>
    </sheetView>
  </sheetViews>
  <sheetFormatPr defaultColWidth="7.5703125" defaultRowHeight="12.75"/>
  <cols>
    <col min="1" max="1" width="17.42578125" style="4" customWidth="1"/>
    <col min="2" max="2" width="42" style="4" customWidth="1"/>
    <col min="3" max="3" width="18.5703125" style="4" customWidth="1"/>
    <col min="4" max="4" width="6.28515625" style="4" bestFit="1" customWidth="1"/>
    <col min="5" max="5" width="6.140625" style="4" customWidth="1"/>
    <col min="6" max="6" width="15.140625" style="4" customWidth="1"/>
    <col min="7" max="7" width="6.42578125" style="4" customWidth="1"/>
    <col min="8" max="8" width="10.85546875" style="4" customWidth="1"/>
    <col min="9" max="9" width="10" style="4" customWidth="1"/>
    <col min="10" max="11" width="9.42578125" style="4" customWidth="1"/>
    <col min="12" max="14" width="10.140625" style="4" customWidth="1"/>
    <col min="15" max="15" width="14.140625" style="1" customWidth="1"/>
    <col min="16" max="16384" width="7.5703125" style="1"/>
  </cols>
  <sheetData>
    <row r="1" spans="1:15" s="15" customFormat="1" ht="12" customHeight="1">
      <c r="G1" s="33"/>
      <c r="H1" s="33"/>
      <c r="I1" s="33"/>
      <c r="J1" s="33"/>
      <c r="K1" s="33"/>
      <c r="L1" s="33"/>
      <c r="M1" s="48" t="s">
        <v>66</v>
      </c>
      <c r="N1" s="48"/>
      <c r="O1" s="32"/>
    </row>
    <row r="2" spans="1:15" s="15" customFormat="1" ht="36" customHeight="1">
      <c r="G2" s="8"/>
      <c r="H2" s="66" t="s">
        <v>75</v>
      </c>
      <c r="I2" s="66"/>
      <c r="J2" s="66"/>
      <c r="K2" s="66"/>
      <c r="L2" s="66"/>
      <c r="M2" s="66"/>
      <c r="N2" s="66"/>
      <c r="O2" s="32"/>
    </row>
    <row r="3" spans="1:15" s="15" customFormat="1" ht="12" customHeight="1">
      <c r="G3" s="8"/>
      <c r="H3" s="28"/>
      <c r="I3" s="28"/>
      <c r="J3" s="28"/>
      <c r="K3" s="28"/>
      <c r="L3" s="28"/>
      <c r="M3" s="28"/>
      <c r="N3" s="28"/>
      <c r="O3" s="32"/>
    </row>
    <row r="4" spans="1:15" ht="14.25" customHeight="1">
      <c r="H4" s="67" t="s">
        <v>74</v>
      </c>
      <c r="I4" s="67"/>
      <c r="J4" s="67"/>
      <c r="K4" s="67"/>
      <c r="L4" s="67"/>
      <c r="M4" s="67"/>
      <c r="N4" s="67"/>
    </row>
    <row r="5" spans="1:15" s="2" customFormat="1" ht="53.25" customHeight="1">
      <c r="A5" s="5"/>
      <c r="B5" s="5"/>
      <c r="C5" s="5"/>
      <c r="D5" s="6"/>
      <c r="E5" s="8"/>
      <c r="F5" s="8"/>
      <c r="H5" s="66" t="s">
        <v>61</v>
      </c>
      <c r="I5" s="66"/>
      <c r="J5" s="66"/>
      <c r="K5" s="66"/>
      <c r="L5" s="66"/>
      <c r="M5" s="66"/>
      <c r="N5" s="66"/>
    </row>
    <row r="6" spans="1:15" s="2" customFormat="1" ht="18.75" customHeight="1">
      <c r="A6" s="5"/>
      <c r="B6" s="5"/>
      <c r="C6" s="5"/>
      <c r="D6" s="16"/>
      <c r="E6" s="16"/>
      <c r="F6" s="16"/>
      <c r="G6" s="8"/>
      <c r="H6" s="8"/>
      <c r="I6" s="8"/>
      <c r="J6" s="8"/>
      <c r="K6" s="8"/>
      <c r="L6" s="6"/>
      <c r="M6" s="6"/>
      <c r="N6" s="6"/>
    </row>
    <row r="7" spans="1:15" s="2" customFormat="1" ht="20.25" customHeight="1">
      <c r="A7" s="71" t="s">
        <v>9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5" s="2" customFormat="1" ht="29.25" customHeight="1">
      <c r="A8" s="72" t="s">
        <v>55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</row>
    <row r="9" spans="1:15" s="2" customFormat="1" ht="35.25" customHeight="1">
      <c r="A9" s="63" t="s">
        <v>10</v>
      </c>
      <c r="B9" s="63" t="s">
        <v>11</v>
      </c>
      <c r="C9" s="63" t="s">
        <v>7</v>
      </c>
      <c r="D9" s="68" t="s">
        <v>6</v>
      </c>
      <c r="E9" s="69"/>
      <c r="F9" s="69"/>
      <c r="G9" s="70"/>
      <c r="H9" s="68" t="s">
        <v>56</v>
      </c>
      <c r="I9" s="69"/>
      <c r="J9" s="69"/>
      <c r="K9" s="69"/>
      <c r="L9" s="69"/>
      <c r="M9" s="69"/>
      <c r="N9" s="70"/>
    </row>
    <row r="10" spans="1:15" s="2" customFormat="1" ht="47.25" customHeight="1">
      <c r="A10" s="64"/>
      <c r="B10" s="65"/>
      <c r="C10" s="65"/>
      <c r="D10" s="9" t="s">
        <v>5</v>
      </c>
      <c r="E10" s="9" t="s">
        <v>4</v>
      </c>
      <c r="F10" s="9" t="s">
        <v>3</v>
      </c>
      <c r="G10" s="9" t="s">
        <v>2</v>
      </c>
      <c r="H10" s="27" t="s">
        <v>27</v>
      </c>
      <c r="I10" s="9" t="s">
        <v>28</v>
      </c>
      <c r="J10" s="9" t="s">
        <v>29</v>
      </c>
      <c r="K10" s="9" t="s">
        <v>30</v>
      </c>
      <c r="L10" s="9" t="s">
        <v>31</v>
      </c>
      <c r="M10" s="9" t="s">
        <v>32</v>
      </c>
      <c r="N10" s="9" t="s">
        <v>33</v>
      </c>
    </row>
    <row r="11" spans="1:15" s="2" customFormat="1" ht="11.25" customHeight="1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  <c r="K11" s="17">
        <v>11</v>
      </c>
      <c r="L11" s="7">
        <v>12</v>
      </c>
      <c r="M11" s="7">
        <v>13</v>
      </c>
      <c r="N11" s="7">
        <v>14</v>
      </c>
    </row>
    <row r="12" spans="1:15" s="3" customFormat="1" ht="16.5" customHeight="1">
      <c r="A12" s="58" t="s">
        <v>0</v>
      </c>
      <c r="B12" s="61" t="s">
        <v>55</v>
      </c>
      <c r="C12" s="10" t="s">
        <v>8</v>
      </c>
      <c r="D12" s="11" t="s">
        <v>12</v>
      </c>
      <c r="E12" s="11" t="s">
        <v>12</v>
      </c>
      <c r="F12" s="11" t="s">
        <v>12</v>
      </c>
      <c r="G12" s="11" t="s">
        <v>12</v>
      </c>
      <c r="H12" s="40">
        <f t="shared" ref="H12:N12" si="0">H13</f>
        <v>17576.599999999999</v>
      </c>
      <c r="I12" s="41">
        <f t="shared" si="0"/>
        <v>19011.900000000001</v>
      </c>
      <c r="J12" s="41">
        <f t="shared" si="0"/>
        <v>8237.7000000000007</v>
      </c>
      <c r="K12" s="41">
        <f t="shared" si="0"/>
        <v>8159.6</v>
      </c>
      <c r="L12" s="41">
        <f t="shared" si="0"/>
        <v>7190.6</v>
      </c>
      <c r="M12" s="41">
        <f t="shared" si="0"/>
        <v>7190.6</v>
      </c>
      <c r="N12" s="41">
        <f t="shared" si="0"/>
        <v>7190.6</v>
      </c>
      <c r="O12" s="22">
        <f>SUM(H12:N12)</f>
        <v>74557.600000000006</v>
      </c>
    </row>
    <row r="13" spans="1:15" s="3" customFormat="1" ht="33" customHeight="1">
      <c r="A13" s="59"/>
      <c r="B13" s="62"/>
      <c r="C13" s="10" t="s">
        <v>1</v>
      </c>
      <c r="D13" s="11" t="s">
        <v>12</v>
      </c>
      <c r="E13" s="11" t="s">
        <v>12</v>
      </c>
      <c r="F13" s="12" t="s">
        <v>45</v>
      </c>
      <c r="G13" s="11" t="s">
        <v>12</v>
      </c>
      <c r="H13" s="18">
        <f t="shared" ref="H13:N13" si="1">H14+H19</f>
        <v>17576.599999999999</v>
      </c>
      <c r="I13" s="14">
        <f t="shared" si="1"/>
        <v>19011.900000000001</v>
      </c>
      <c r="J13" s="14">
        <f t="shared" si="1"/>
        <v>8237.7000000000007</v>
      </c>
      <c r="K13" s="14">
        <f t="shared" si="1"/>
        <v>8159.6</v>
      </c>
      <c r="L13" s="14">
        <f t="shared" si="1"/>
        <v>7190.6</v>
      </c>
      <c r="M13" s="14">
        <f t="shared" si="1"/>
        <v>7190.6</v>
      </c>
      <c r="N13" s="14">
        <f t="shared" si="1"/>
        <v>7190.6</v>
      </c>
    </row>
    <row r="14" spans="1:15" s="4" customFormat="1" ht="28.5" customHeight="1">
      <c r="A14" s="60" t="s">
        <v>43</v>
      </c>
      <c r="B14" s="58" t="s">
        <v>15</v>
      </c>
      <c r="C14" s="10" t="s">
        <v>8</v>
      </c>
      <c r="D14" s="11" t="s">
        <v>12</v>
      </c>
      <c r="E14" s="11" t="s">
        <v>12</v>
      </c>
      <c r="F14" s="11" t="s">
        <v>12</v>
      </c>
      <c r="G14" s="11" t="s">
        <v>12</v>
      </c>
      <c r="H14" s="40">
        <f t="shared" ref="H14:N14" si="2">H15</f>
        <v>1613</v>
      </c>
      <c r="I14" s="41">
        <f t="shared" si="2"/>
        <v>1628.5</v>
      </c>
      <c r="J14" s="41">
        <f t="shared" si="2"/>
        <v>1500</v>
      </c>
      <c r="K14" s="41">
        <f t="shared" si="2"/>
        <v>1500</v>
      </c>
      <c r="L14" s="40">
        <f t="shared" si="2"/>
        <v>1450</v>
      </c>
      <c r="M14" s="40">
        <f t="shared" si="2"/>
        <v>1450</v>
      </c>
      <c r="N14" s="40">
        <f t="shared" si="2"/>
        <v>1450</v>
      </c>
      <c r="O14" s="31">
        <f>SUM(H14:N14)</f>
        <v>10591.5</v>
      </c>
    </row>
    <row r="15" spans="1:15" s="4" customFormat="1" ht="23.25" customHeight="1">
      <c r="A15" s="60"/>
      <c r="B15" s="59"/>
      <c r="C15" s="10" t="s">
        <v>1</v>
      </c>
      <c r="D15" s="11" t="s">
        <v>12</v>
      </c>
      <c r="E15" s="11" t="s">
        <v>12</v>
      </c>
      <c r="F15" s="12" t="s">
        <v>46</v>
      </c>
      <c r="G15" s="11" t="s">
        <v>12</v>
      </c>
      <c r="H15" s="18">
        <f t="shared" ref="H15:N15" si="3">H16+H17+H18</f>
        <v>1613</v>
      </c>
      <c r="I15" s="14">
        <f t="shared" si="3"/>
        <v>1628.5</v>
      </c>
      <c r="J15" s="14">
        <f t="shared" si="3"/>
        <v>1500</v>
      </c>
      <c r="K15" s="14">
        <f t="shared" si="3"/>
        <v>1500</v>
      </c>
      <c r="L15" s="18">
        <f t="shared" si="3"/>
        <v>1450</v>
      </c>
      <c r="M15" s="18">
        <f t="shared" si="3"/>
        <v>1450</v>
      </c>
      <c r="N15" s="18">
        <f t="shared" si="3"/>
        <v>1450</v>
      </c>
    </row>
    <row r="16" spans="1:15" s="4" customFormat="1" ht="42.75" customHeight="1">
      <c r="A16" s="30" t="s">
        <v>16</v>
      </c>
      <c r="B16" s="46" t="s">
        <v>64</v>
      </c>
      <c r="C16" s="10" t="s">
        <v>1</v>
      </c>
      <c r="D16" s="12">
        <v>901</v>
      </c>
      <c r="E16" s="12" t="s">
        <v>13</v>
      </c>
      <c r="F16" s="12" t="s">
        <v>47</v>
      </c>
      <c r="G16" s="11" t="s">
        <v>12</v>
      </c>
      <c r="H16" s="18">
        <v>7.6</v>
      </c>
      <c r="I16" s="14">
        <v>38.5</v>
      </c>
      <c r="J16" s="14">
        <v>50</v>
      </c>
      <c r="K16" s="14">
        <v>50</v>
      </c>
      <c r="L16" s="18">
        <v>50</v>
      </c>
      <c r="M16" s="18">
        <v>50</v>
      </c>
      <c r="N16" s="18">
        <v>50</v>
      </c>
    </row>
    <row r="17" spans="1:15" s="4" customFormat="1" ht="23.25" customHeight="1">
      <c r="A17" s="30" t="s">
        <v>16</v>
      </c>
      <c r="B17" s="29" t="s">
        <v>26</v>
      </c>
      <c r="C17" s="10" t="s">
        <v>1</v>
      </c>
      <c r="D17" s="11" t="s">
        <v>12</v>
      </c>
      <c r="E17" s="11" t="s">
        <v>12</v>
      </c>
      <c r="F17" s="12" t="s">
        <v>48</v>
      </c>
      <c r="G17" s="11" t="s">
        <v>12</v>
      </c>
      <c r="H17" s="14">
        <v>1605.4</v>
      </c>
      <c r="I17" s="14">
        <v>1590</v>
      </c>
      <c r="J17" s="14">
        <v>1450</v>
      </c>
      <c r="K17" s="14">
        <v>1450</v>
      </c>
      <c r="L17" s="14">
        <v>1400</v>
      </c>
      <c r="M17" s="14">
        <v>1400</v>
      </c>
      <c r="N17" s="14">
        <v>1400</v>
      </c>
      <c r="O17" s="22">
        <f>SUM(H17:N17)</f>
        <v>10295.4</v>
      </c>
    </row>
    <row r="18" spans="1:15" ht="40.5" hidden="1" customHeight="1">
      <c r="A18" s="24"/>
      <c r="B18" s="26"/>
      <c r="C18" s="10"/>
      <c r="D18" s="11"/>
      <c r="E18" s="11"/>
      <c r="F18" s="12"/>
      <c r="G18" s="11"/>
      <c r="H18" s="18"/>
      <c r="I18" s="54"/>
      <c r="J18" s="54"/>
      <c r="K18" s="54"/>
      <c r="L18" s="14"/>
      <c r="M18" s="14"/>
      <c r="N18" s="14"/>
    </row>
    <row r="19" spans="1:15" ht="32.25" customHeight="1">
      <c r="A19" s="58" t="s">
        <v>44</v>
      </c>
      <c r="B19" s="60" t="s">
        <v>34</v>
      </c>
      <c r="C19" s="10" t="s">
        <v>8</v>
      </c>
      <c r="D19" s="11" t="s">
        <v>12</v>
      </c>
      <c r="E19" s="11" t="s">
        <v>12</v>
      </c>
      <c r="F19" s="11" t="s">
        <v>12</v>
      </c>
      <c r="G19" s="11" t="s">
        <v>12</v>
      </c>
      <c r="H19" s="40">
        <f t="shared" ref="H19:N19" si="4">H20</f>
        <v>15963.6</v>
      </c>
      <c r="I19" s="41">
        <f t="shared" si="4"/>
        <v>17383.400000000001</v>
      </c>
      <c r="J19" s="41">
        <f t="shared" si="4"/>
        <v>6737.7000000000007</v>
      </c>
      <c r="K19" s="41">
        <f t="shared" si="4"/>
        <v>6659.6</v>
      </c>
      <c r="L19" s="41">
        <f t="shared" si="4"/>
        <v>5740.6</v>
      </c>
      <c r="M19" s="41">
        <f t="shared" si="4"/>
        <v>5740.6</v>
      </c>
      <c r="N19" s="41">
        <f t="shared" si="4"/>
        <v>5740.6</v>
      </c>
      <c r="O19" s="22">
        <f>SUM(H19:N19)</f>
        <v>63966.099999999991</v>
      </c>
    </row>
    <row r="20" spans="1:15" ht="28.5" customHeight="1">
      <c r="A20" s="59"/>
      <c r="B20" s="60"/>
      <c r="C20" s="10" t="s">
        <v>1</v>
      </c>
      <c r="D20" s="11" t="s">
        <v>12</v>
      </c>
      <c r="E20" s="11" t="s">
        <v>12</v>
      </c>
      <c r="F20" s="12" t="s">
        <v>49</v>
      </c>
      <c r="G20" s="11" t="s">
        <v>12</v>
      </c>
      <c r="H20" s="18">
        <f t="shared" ref="H20:N20" si="5">SUM(H21:H30)</f>
        <v>15963.6</v>
      </c>
      <c r="I20" s="14">
        <f>SUM(I21:I30)</f>
        <v>17383.400000000001</v>
      </c>
      <c r="J20" s="14">
        <f t="shared" si="5"/>
        <v>6737.7000000000007</v>
      </c>
      <c r="K20" s="14">
        <f t="shared" si="5"/>
        <v>6659.6</v>
      </c>
      <c r="L20" s="14">
        <f t="shared" si="5"/>
        <v>5740.6</v>
      </c>
      <c r="M20" s="14">
        <f t="shared" si="5"/>
        <v>5740.6</v>
      </c>
      <c r="N20" s="14">
        <f t="shared" si="5"/>
        <v>5740.6</v>
      </c>
    </row>
    <row r="21" spans="1:15" ht="28.5" customHeight="1">
      <c r="A21" s="49" t="s">
        <v>16</v>
      </c>
      <c r="B21" s="53" t="s">
        <v>69</v>
      </c>
      <c r="C21" s="10" t="s">
        <v>1</v>
      </c>
      <c r="D21" s="11" t="s">
        <v>12</v>
      </c>
      <c r="E21" s="11" t="s">
        <v>12</v>
      </c>
      <c r="F21" s="12" t="s">
        <v>70</v>
      </c>
      <c r="G21" s="11" t="s">
        <v>12</v>
      </c>
      <c r="H21" s="18">
        <v>127.3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47">
        <f>H21+I21+J21+K21+L21+M21+N21</f>
        <v>127.3</v>
      </c>
    </row>
    <row r="22" spans="1:15" ht="67.5" customHeight="1">
      <c r="A22" s="49" t="s">
        <v>16</v>
      </c>
      <c r="B22" s="25" t="s">
        <v>41</v>
      </c>
      <c r="C22" s="10" t="s">
        <v>1</v>
      </c>
      <c r="D22" s="11"/>
      <c r="E22" s="11"/>
      <c r="F22" s="12" t="s">
        <v>71</v>
      </c>
      <c r="G22" s="11"/>
      <c r="H22" s="18">
        <f>93.8+3123.6</f>
        <v>3217.4</v>
      </c>
      <c r="I22" s="14">
        <f>107.6+1793.3</f>
        <v>1900.8999999999999</v>
      </c>
      <c r="J22" s="14">
        <f>107.6+3586.5</f>
        <v>3694.1</v>
      </c>
      <c r="K22" s="14">
        <f>107.6+5379.7</f>
        <v>5487.3</v>
      </c>
      <c r="L22" s="14">
        <v>3229.1</v>
      </c>
      <c r="M22" s="14">
        <v>3229.1</v>
      </c>
      <c r="N22" s="14">
        <v>3229.1</v>
      </c>
      <c r="O22" s="47">
        <f>H22+I22+J22+K22+L22+M22+N22</f>
        <v>23986.999999999996</v>
      </c>
    </row>
    <row r="23" spans="1:15" ht="67.5" customHeight="1">
      <c r="A23" s="19" t="s">
        <v>16</v>
      </c>
      <c r="B23" s="25" t="s">
        <v>42</v>
      </c>
      <c r="C23" s="10" t="s">
        <v>1</v>
      </c>
      <c r="D23" s="11" t="s">
        <v>12</v>
      </c>
      <c r="E23" s="11" t="s">
        <v>12</v>
      </c>
      <c r="F23" s="12" t="s">
        <v>50</v>
      </c>
      <c r="G23" s="11" t="s">
        <v>12</v>
      </c>
      <c r="H23" s="14">
        <v>1561.8</v>
      </c>
      <c r="I23" s="14">
        <v>3586.4</v>
      </c>
      <c r="J23" s="14">
        <v>1793.2</v>
      </c>
      <c r="K23" s="14">
        <v>0</v>
      </c>
      <c r="L23" s="14">
        <v>1567.5</v>
      </c>
      <c r="M23" s="14">
        <v>1567.5</v>
      </c>
      <c r="N23" s="14">
        <v>1567.5</v>
      </c>
      <c r="O23" s="47">
        <f>H23+I23+J23+K23+L23+M23+N23</f>
        <v>11643.9</v>
      </c>
    </row>
    <row r="24" spans="1:15" ht="54" customHeight="1">
      <c r="A24" s="49" t="s">
        <v>16</v>
      </c>
      <c r="B24" s="26" t="s">
        <v>17</v>
      </c>
      <c r="C24" s="10" t="s">
        <v>1</v>
      </c>
      <c r="D24" s="11" t="s">
        <v>12</v>
      </c>
      <c r="E24" s="11" t="s">
        <v>12</v>
      </c>
      <c r="F24" s="12" t="s">
        <v>51</v>
      </c>
      <c r="G24" s="11" t="s">
        <v>12</v>
      </c>
      <c r="H24" s="18">
        <f>1500.7+13</f>
        <v>1513.7</v>
      </c>
      <c r="I24" s="14">
        <f>1559.4+3.6</f>
        <v>1563</v>
      </c>
      <c r="J24" s="14">
        <v>1250.4000000000001</v>
      </c>
      <c r="K24" s="14">
        <v>1172.3</v>
      </c>
      <c r="L24" s="14">
        <v>944</v>
      </c>
      <c r="M24" s="14">
        <v>944</v>
      </c>
      <c r="N24" s="14">
        <v>944</v>
      </c>
      <c r="O24" s="1" t="s">
        <v>36</v>
      </c>
    </row>
    <row r="25" spans="1:15" ht="54" customHeight="1">
      <c r="A25" s="49" t="s">
        <v>16</v>
      </c>
      <c r="B25" s="51" t="s">
        <v>65</v>
      </c>
      <c r="C25" s="13" t="s">
        <v>1</v>
      </c>
      <c r="D25" s="11" t="s">
        <v>12</v>
      </c>
      <c r="E25" s="11" t="s">
        <v>12</v>
      </c>
      <c r="F25" s="12" t="s">
        <v>67</v>
      </c>
      <c r="G25" s="11" t="s">
        <v>12</v>
      </c>
      <c r="H25" s="18">
        <v>1392.2</v>
      </c>
      <c r="I25" s="14">
        <v>1465.6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</row>
    <row r="26" spans="1:15" ht="39" hidden="1" customHeight="1">
      <c r="A26" s="49" t="s">
        <v>16</v>
      </c>
      <c r="B26" s="45" t="s">
        <v>65</v>
      </c>
      <c r="C26" s="13" t="s">
        <v>1</v>
      </c>
      <c r="D26" s="11" t="s">
        <v>12</v>
      </c>
      <c r="E26" s="11" t="s">
        <v>12</v>
      </c>
      <c r="F26" s="12" t="s">
        <v>59</v>
      </c>
      <c r="G26" s="11" t="s">
        <v>12</v>
      </c>
      <c r="H26" s="18">
        <v>0</v>
      </c>
      <c r="I26" s="14">
        <v>0</v>
      </c>
      <c r="J26" s="54">
        <v>0</v>
      </c>
      <c r="K26" s="54">
        <v>0</v>
      </c>
      <c r="L26" s="14">
        <v>0</v>
      </c>
      <c r="M26" s="14">
        <v>0</v>
      </c>
      <c r="N26" s="14">
        <v>0</v>
      </c>
      <c r="O26" s="1" t="s">
        <v>37</v>
      </c>
    </row>
    <row r="27" spans="1:15" ht="32.25" hidden="1" customHeight="1">
      <c r="A27" s="49" t="s">
        <v>16</v>
      </c>
      <c r="B27" s="25" t="s">
        <v>35</v>
      </c>
      <c r="C27" s="13" t="s">
        <v>1</v>
      </c>
      <c r="D27" s="11" t="s">
        <v>12</v>
      </c>
      <c r="E27" s="11" t="s">
        <v>12</v>
      </c>
      <c r="F27" s="12" t="s">
        <v>53</v>
      </c>
      <c r="G27" s="11" t="s">
        <v>12</v>
      </c>
      <c r="H27" s="18">
        <v>0</v>
      </c>
      <c r="I27" s="14">
        <v>0</v>
      </c>
      <c r="J27" s="54">
        <v>0</v>
      </c>
      <c r="K27" s="54">
        <v>0</v>
      </c>
      <c r="L27" s="14">
        <v>0</v>
      </c>
      <c r="M27" s="14">
        <v>0</v>
      </c>
      <c r="N27" s="14">
        <v>0</v>
      </c>
      <c r="O27" s="1" t="s">
        <v>39</v>
      </c>
    </row>
    <row r="28" spans="1:15" ht="56.25" customHeight="1">
      <c r="A28" s="49" t="s">
        <v>16</v>
      </c>
      <c r="B28" s="44" t="s">
        <v>62</v>
      </c>
      <c r="C28" s="13" t="s">
        <v>1</v>
      </c>
      <c r="D28" s="11" t="s">
        <v>12</v>
      </c>
      <c r="E28" s="11" t="s">
        <v>12</v>
      </c>
      <c r="F28" s="12" t="s">
        <v>52</v>
      </c>
      <c r="G28" s="11" t="s">
        <v>12</v>
      </c>
      <c r="H28" s="18">
        <v>6846.1</v>
      </c>
      <c r="I28" s="14">
        <v>7094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" t="s">
        <v>38</v>
      </c>
    </row>
    <row r="29" spans="1:15" ht="56.25" customHeight="1">
      <c r="A29" s="50" t="s">
        <v>16</v>
      </c>
      <c r="B29" s="55" t="s">
        <v>14</v>
      </c>
      <c r="C29" s="13" t="s">
        <v>1</v>
      </c>
      <c r="D29" s="11" t="s">
        <v>12</v>
      </c>
      <c r="E29" s="11" t="s">
        <v>12</v>
      </c>
      <c r="F29" s="12" t="s">
        <v>40</v>
      </c>
      <c r="G29" s="11" t="s">
        <v>12</v>
      </c>
      <c r="H29" s="18">
        <v>1305.0999999999999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</row>
    <row r="30" spans="1:15" ht="56.25" customHeight="1">
      <c r="A30" s="50" t="s">
        <v>16</v>
      </c>
      <c r="B30" s="55" t="s">
        <v>72</v>
      </c>
      <c r="C30" s="13" t="s">
        <v>1</v>
      </c>
      <c r="D30" s="11" t="s">
        <v>12</v>
      </c>
      <c r="E30" s="11" t="s">
        <v>12</v>
      </c>
      <c r="F30" s="12" t="s">
        <v>73</v>
      </c>
      <c r="G30" s="11" t="s">
        <v>12</v>
      </c>
      <c r="H30" s="18">
        <v>0</v>
      </c>
      <c r="I30" s="14">
        <v>1773.5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</row>
    <row r="31" spans="1:15">
      <c r="N31" s="52" t="s">
        <v>68</v>
      </c>
    </row>
  </sheetData>
  <mergeCells count="16">
    <mergeCell ref="H2:N2"/>
    <mergeCell ref="H4:N4"/>
    <mergeCell ref="D9:G9"/>
    <mergeCell ref="A7:N7"/>
    <mergeCell ref="A8:N8"/>
    <mergeCell ref="C9:C10"/>
    <mergeCell ref="H9:N9"/>
    <mergeCell ref="H5:N5"/>
    <mergeCell ref="A19:A20"/>
    <mergeCell ref="B19:B20"/>
    <mergeCell ref="A12:A13"/>
    <mergeCell ref="B12:B13"/>
    <mergeCell ref="A9:A10"/>
    <mergeCell ref="B9:B10"/>
    <mergeCell ref="A14:A15"/>
    <mergeCell ref="B14:B15"/>
  </mergeCells>
  <pageMargins left="0.39370078740157483" right="0.19685039370078741" top="0.39370078740157483" bottom="0.31496062992125984" header="0.59055118110236227" footer="0.59055118110236227"/>
  <pageSetup paperSize="9" scale="69" fitToWidth="0" fitToHeight="0" orientation="landscape" r:id="rId1"/>
  <headerFooter alignWithMargins="0"/>
  <rowBreaks count="1" manualBreakCount="1">
    <brk id="2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23"/>
  <sheetViews>
    <sheetView view="pageBreakPreview" zoomScaleSheetLayoutView="100" workbookViewId="0">
      <selection activeCell="G11" sqref="G11"/>
    </sheetView>
  </sheetViews>
  <sheetFormatPr defaultColWidth="7.5703125" defaultRowHeight="15.75"/>
  <cols>
    <col min="1" max="1" width="16" style="5" customWidth="1"/>
    <col min="2" max="2" width="25.7109375" style="5" customWidth="1"/>
    <col min="3" max="3" width="35.42578125" style="5" customWidth="1"/>
    <col min="4" max="4" width="11.140625" style="5" customWidth="1"/>
    <col min="5" max="5" width="11" style="5" customWidth="1"/>
    <col min="6" max="7" width="11.28515625" style="5" customWidth="1"/>
    <col min="8" max="8" width="10.140625" style="5" customWidth="1"/>
    <col min="9" max="10" width="10.28515625" style="5" customWidth="1"/>
    <col min="11" max="11" width="1.85546875" style="5" customWidth="1"/>
    <col min="12" max="12" width="0.140625" style="20" customWidth="1"/>
    <col min="13" max="13" width="12.5703125" style="20" customWidth="1"/>
    <col min="14" max="16384" width="7.5703125" style="20"/>
  </cols>
  <sheetData>
    <row r="1" spans="1:14">
      <c r="G1" s="67" t="s">
        <v>60</v>
      </c>
      <c r="H1" s="67"/>
      <c r="I1" s="67"/>
      <c r="J1" s="67"/>
      <c r="K1" s="67"/>
    </row>
    <row r="2" spans="1:14" ht="63.75" customHeight="1">
      <c r="D2" s="66" t="s">
        <v>63</v>
      </c>
      <c r="E2" s="66"/>
      <c r="F2" s="66"/>
      <c r="G2" s="66"/>
      <c r="H2" s="66"/>
      <c r="I2" s="66"/>
      <c r="J2" s="66"/>
      <c r="K2" s="66"/>
    </row>
    <row r="3" spans="1:14" ht="24.75" customHeight="1">
      <c r="C3" s="8"/>
      <c r="D3" s="73"/>
      <c r="E3" s="73"/>
      <c r="F3" s="73"/>
      <c r="G3" s="73"/>
      <c r="H3" s="73"/>
      <c r="I3" s="73"/>
      <c r="J3" s="73"/>
      <c r="K3" s="28"/>
    </row>
    <row r="4" spans="1:14" ht="21.75" customHeight="1">
      <c r="A4" s="71" t="s">
        <v>58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</row>
    <row r="5" spans="1:14" ht="47.25" customHeight="1">
      <c r="A5" s="80" t="s">
        <v>57</v>
      </c>
      <c r="B5" s="80"/>
      <c r="C5" s="80"/>
      <c r="D5" s="80"/>
      <c r="E5" s="80"/>
      <c r="F5" s="80"/>
      <c r="G5" s="80"/>
      <c r="H5" s="80"/>
      <c r="I5" s="80"/>
      <c r="J5" s="39"/>
      <c r="K5" s="39"/>
      <c r="L5" s="39"/>
      <c r="M5" s="39"/>
      <c r="N5" s="39"/>
    </row>
    <row r="6" spans="1:14" ht="30" customHeight="1">
      <c r="A6" s="63" t="s">
        <v>10</v>
      </c>
      <c r="B6" s="63" t="s">
        <v>18</v>
      </c>
      <c r="C6" s="63" t="s">
        <v>19</v>
      </c>
      <c r="D6" s="77"/>
      <c r="E6" s="77"/>
      <c r="F6" s="77"/>
      <c r="G6" s="77"/>
      <c r="H6" s="77"/>
      <c r="I6" s="77"/>
      <c r="J6" s="77"/>
      <c r="K6" s="34"/>
    </row>
    <row r="7" spans="1:14" ht="52.5" customHeight="1">
      <c r="A7" s="65"/>
      <c r="B7" s="65"/>
      <c r="C7" s="65"/>
      <c r="D7" s="9" t="s">
        <v>27</v>
      </c>
      <c r="E7" s="9" t="s">
        <v>28</v>
      </c>
      <c r="F7" s="9" t="s">
        <v>29</v>
      </c>
      <c r="G7" s="9" t="s">
        <v>30</v>
      </c>
      <c r="H7" s="9" t="s">
        <v>31</v>
      </c>
      <c r="I7" s="9" t="s">
        <v>32</v>
      </c>
      <c r="J7" s="9" t="s">
        <v>33</v>
      </c>
      <c r="K7" s="34"/>
    </row>
    <row r="8" spans="1:14" ht="12" customHeight="1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35"/>
    </row>
    <row r="9" spans="1:14" ht="19.5" customHeight="1">
      <c r="A9" s="74" t="s">
        <v>0</v>
      </c>
      <c r="B9" s="74" t="s">
        <v>57</v>
      </c>
      <c r="C9" s="21" t="s">
        <v>20</v>
      </c>
      <c r="D9" s="40">
        <f t="shared" ref="D9:J9" si="0">SUM(D10:D13)</f>
        <v>17576.600000000002</v>
      </c>
      <c r="E9" s="41">
        <f t="shared" si="0"/>
        <v>19011.899999999998</v>
      </c>
      <c r="F9" s="41">
        <f t="shared" si="0"/>
        <v>8237.7000000000007</v>
      </c>
      <c r="G9" s="41">
        <f t="shared" si="0"/>
        <v>8159.6</v>
      </c>
      <c r="H9" s="40">
        <f t="shared" si="0"/>
        <v>7190.6</v>
      </c>
      <c r="I9" s="40">
        <f t="shared" si="0"/>
        <v>7190.6</v>
      </c>
      <c r="J9" s="40">
        <f t="shared" si="0"/>
        <v>7190.6</v>
      </c>
      <c r="K9" s="36"/>
      <c r="L9" s="22">
        <f>SUM(D9:J9)</f>
        <v>74557.600000000006</v>
      </c>
    </row>
    <row r="10" spans="1:14" ht="24.75" customHeight="1">
      <c r="A10" s="75"/>
      <c r="B10" s="75"/>
      <c r="C10" s="21" t="s">
        <v>21</v>
      </c>
      <c r="D10" s="18">
        <f t="shared" ref="D10:J13" si="1">D15+D20</f>
        <v>1546.2</v>
      </c>
      <c r="E10" s="14">
        <f>'Прил. 3'!I23</f>
        <v>3586.4</v>
      </c>
      <c r="F10" s="14">
        <f>'Прил. 3'!J23</f>
        <v>1793.2</v>
      </c>
      <c r="G10" s="14">
        <f t="shared" si="1"/>
        <v>0</v>
      </c>
      <c r="H10" s="18">
        <f t="shared" si="1"/>
        <v>1567.5</v>
      </c>
      <c r="I10" s="18">
        <f t="shared" si="1"/>
        <v>1567.5</v>
      </c>
      <c r="J10" s="18">
        <f t="shared" si="1"/>
        <v>1567.5</v>
      </c>
      <c r="K10" s="36"/>
      <c r="L10" s="22">
        <f t="shared" ref="L10:L13" si="2">SUM(D10:J10)</f>
        <v>11628.3</v>
      </c>
    </row>
    <row r="11" spans="1:14" ht="26.25" customHeight="1">
      <c r="A11" s="75"/>
      <c r="B11" s="75"/>
      <c r="C11" s="21" t="s">
        <v>22</v>
      </c>
      <c r="D11" s="18">
        <f t="shared" si="1"/>
        <v>12845.800000000001</v>
      </c>
      <c r="E11" s="14">
        <f>'Прил. 3'!I22+'Прил. 3'!I24+'Прил. 3'!I28+1319</f>
        <v>11876.9</v>
      </c>
      <c r="F11" s="14">
        <f>'Прил. 3'!J24+'Прил. 3'!J22</f>
        <v>4944.5</v>
      </c>
      <c r="G11" s="14">
        <f t="shared" si="1"/>
        <v>6659.6</v>
      </c>
      <c r="H11" s="18">
        <f t="shared" si="1"/>
        <v>4173.1000000000004</v>
      </c>
      <c r="I11" s="18">
        <f t="shared" si="1"/>
        <v>4173.1000000000004</v>
      </c>
      <c r="J11" s="18">
        <f t="shared" si="1"/>
        <v>4173.1000000000004</v>
      </c>
      <c r="K11" s="36"/>
      <c r="L11" s="22">
        <f t="shared" si="2"/>
        <v>48846.1</v>
      </c>
    </row>
    <row r="12" spans="1:14" ht="28.5" customHeight="1">
      <c r="A12" s="75"/>
      <c r="B12" s="75"/>
      <c r="C12" s="21" t="s">
        <v>23</v>
      </c>
      <c r="D12" s="18">
        <f t="shared" si="1"/>
        <v>3184.6</v>
      </c>
      <c r="E12" s="14">
        <f t="shared" si="1"/>
        <v>3548.6</v>
      </c>
      <c r="F12" s="14">
        <f t="shared" si="1"/>
        <v>1500</v>
      </c>
      <c r="G12" s="14">
        <f t="shared" si="1"/>
        <v>1500</v>
      </c>
      <c r="H12" s="18">
        <f t="shared" si="1"/>
        <v>1450</v>
      </c>
      <c r="I12" s="18">
        <f t="shared" si="1"/>
        <v>1450</v>
      </c>
      <c r="J12" s="18">
        <f t="shared" si="1"/>
        <v>1450</v>
      </c>
      <c r="K12" s="36"/>
      <c r="L12" s="22">
        <f t="shared" si="2"/>
        <v>14083.2</v>
      </c>
    </row>
    <row r="13" spans="1:14" ht="14.25" customHeight="1">
      <c r="A13" s="76"/>
      <c r="B13" s="76"/>
      <c r="C13" s="21" t="s">
        <v>24</v>
      </c>
      <c r="D13" s="18">
        <f t="shared" si="1"/>
        <v>0</v>
      </c>
      <c r="E13" s="14">
        <f t="shared" si="1"/>
        <v>0</v>
      </c>
      <c r="F13" s="14">
        <f t="shared" si="1"/>
        <v>0</v>
      </c>
      <c r="G13" s="14">
        <f t="shared" si="1"/>
        <v>0</v>
      </c>
      <c r="H13" s="18">
        <f t="shared" si="1"/>
        <v>0</v>
      </c>
      <c r="I13" s="18">
        <f t="shared" si="1"/>
        <v>0</v>
      </c>
      <c r="J13" s="18">
        <f t="shared" si="1"/>
        <v>0</v>
      </c>
      <c r="K13" s="36"/>
      <c r="L13" s="22">
        <f t="shared" si="2"/>
        <v>0</v>
      </c>
    </row>
    <row r="14" spans="1:14">
      <c r="A14" s="74" t="s">
        <v>43</v>
      </c>
      <c r="B14" s="74" t="s">
        <v>15</v>
      </c>
      <c r="C14" s="42" t="s">
        <v>25</v>
      </c>
      <c r="D14" s="43">
        <f t="shared" ref="D14:J14" si="3">SUM(D15:D18)</f>
        <v>1613</v>
      </c>
      <c r="E14" s="56">
        <f t="shared" si="3"/>
        <v>1628.5</v>
      </c>
      <c r="F14" s="56">
        <f t="shared" si="3"/>
        <v>1500</v>
      </c>
      <c r="G14" s="56">
        <f t="shared" si="3"/>
        <v>1500</v>
      </c>
      <c r="H14" s="43">
        <f t="shared" si="3"/>
        <v>1450</v>
      </c>
      <c r="I14" s="43">
        <f t="shared" si="3"/>
        <v>1450</v>
      </c>
      <c r="J14" s="43">
        <f t="shared" si="3"/>
        <v>1450</v>
      </c>
      <c r="K14" s="37"/>
      <c r="L14" s="22">
        <f>SUM(D14:J14)</f>
        <v>10591.5</v>
      </c>
    </row>
    <row r="15" spans="1:14" ht="28.5" customHeight="1">
      <c r="A15" s="75"/>
      <c r="B15" s="75"/>
      <c r="C15" s="21" t="s">
        <v>21</v>
      </c>
      <c r="D15" s="23">
        <v>0</v>
      </c>
      <c r="E15" s="57">
        <v>0</v>
      </c>
      <c r="F15" s="57">
        <v>0</v>
      </c>
      <c r="G15" s="57">
        <v>0</v>
      </c>
      <c r="H15" s="23">
        <v>0</v>
      </c>
      <c r="I15" s="23">
        <v>0</v>
      </c>
      <c r="J15" s="23">
        <v>0</v>
      </c>
      <c r="K15" s="38"/>
    </row>
    <row r="16" spans="1:14" ht="25.5">
      <c r="A16" s="75"/>
      <c r="B16" s="78"/>
      <c r="C16" s="21" t="s">
        <v>22</v>
      </c>
      <c r="D16" s="23">
        <v>0</v>
      </c>
      <c r="E16" s="57">
        <v>0</v>
      </c>
      <c r="F16" s="57">
        <v>0</v>
      </c>
      <c r="G16" s="57">
        <v>0</v>
      </c>
      <c r="H16" s="23">
        <v>0</v>
      </c>
      <c r="I16" s="23">
        <v>0</v>
      </c>
      <c r="J16" s="23">
        <v>0</v>
      </c>
      <c r="K16" s="37"/>
    </row>
    <row r="17" spans="1:12" ht="25.5">
      <c r="A17" s="75"/>
      <c r="B17" s="78"/>
      <c r="C17" s="21" t="s">
        <v>23</v>
      </c>
      <c r="D17" s="18">
        <f>'Прил. 3'!H14</f>
        <v>1613</v>
      </c>
      <c r="E17" s="14">
        <f>'Прил. 3'!I14</f>
        <v>1628.5</v>
      </c>
      <c r="F17" s="14">
        <f>'Прил. 3'!J14</f>
        <v>1500</v>
      </c>
      <c r="G17" s="14">
        <f>'Прил. 3'!K14</f>
        <v>1500</v>
      </c>
      <c r="H17" s="18">
        <f>'Прил. 3'!L14</f>
        <v>1450</v>
      </c>
      <c r="I17" s="18">
        <f>'Прил. 3'!M14</f>
        <v>1450</v>
      </c>
      <c r="J17" s="18">
        <f>'Прил. 3'!N14</f>
        <v>1450</v>
      </c>
      <c r="K17" s="36"/>
    </row>
    <row r="18" spans="1:12">
      <c r="A18" s="76"/>
      <c r="B18" s="79"/>
      <c r="C18" s="21" t="s">
        <v>24</v>
      </c>
      <c r="D18" s="18">
        <v>0</v>
      </c>
      <c r="E18" s="14">
        <v>0</v>
      </c>
      <c r="F18" s="14">
        <v>0</v>
      </c>
      <c r="G18" s="14">
        <v>0</v>
      </c>
      <c r="H18" s="18">
        <v>0</v>
      </c>
      <c r="I18" s="18">
        <v>0</v>
      </c>
      <c r="J18" s="18">
        <v>0</v>
      </c>
      <c r="K18" s="38"/>
    </row>
    <row r="19" spans="1:12" ht="15.75" customHeight="1">
      <c r="A19" s="74" t="s">
        <v>44</v>
      </c>
      <c r="B19" s="74" t="s">
        <v>34</v>
      </c>
      <c r="C19" s="42" t="s">
        <v>25</v>
      </c>
      <c r="D19" s="40">
        <f t="shared" ref="D19:J19" si="4">SUM(D20:D23)</f>
        <v>15963.600000000002</v>
      </c>
      <c r="E19" s="41">
        <f t="shared" si="4"/>
        <v>16064.4</v>
      </c>
      <c r="F19" s="41">
        <f t="shared" si="4"/>
        <v>6737.7</v>
      </c>
      <c r="G19" s="41">
        <f t="shared" si="4"/>
        <v>6659.6</v>
      </c>
      <c r="H19" s="40">
        <f t="shared" si="4"/>
        <v>5740.6</v>
      </c>
      <c r="I19" s="40">
        <f t="shared" si="4"/>
        <v>5740.6</v>
      </c>
      <c r="J19" s="40">
        <f t="shared" si="4"/>
        <v>5740.6</v>
      </c>
      <c r="K19" s="36"/>
      <c r="L19" s="22">
        <f>SUM(D19:J19)</f>
        <v>62647.099999999991</v>
      </c>
    </row>
    <row r="20" spans="1:12" ht="25.5">
      <c r="A20" s="75"/>
      <c r="B20" s="75"/>
      <c r="C20" s="21" t="s">
        <v>21</v>
      </c>
      <c r="D20" s="18">
        <f>'Прил. 3'!H23-15.6</f>
        <v>1546.2</v>
      </c>
      <c r="E20" s="14">
        <v>3478.81</v>
      </c>
      <c r="F20" s="14">
        <v>0</v>
      </c>
      <c r="G20" s="14">
        <f>'Прил. 3'!K23</f>
        <v>0</v>
      </c>
      <c r="H20" s="18">
        <f>'Прил. 3'!L23</f>
        <v>1567.5</v>
      </c>
      <c r="I20" s="18">
        <f>'Прил. 3'!M23</f>
        <v>1567.5</v>
      </c>
      <c r="J20" s="18">
        <f>'Прил. 3'!N23</f>
        <v>1567.5</v>
      </c>
      <c r="K20" s="36"/>
    </row>
    <row r="21" spans="1:12" ht="25.5">
      <c r="A21" s="75"/>
      <c r="B21" s="75"/>
      <c r="C21" s="21" t="s">
        <v>22</v>
      </c>
      <c r="D21" s="18">
        <f>'Прил. 3'!H22+'Прил. 3'!H24+'Прил. 3'!H26+'Прил. 3'!H28+'Прил. 3'!H25-139.2+15.6</f>
        <v>12845.800000000001</v>
      </c>
      <c r="E21" s="14">
        <f>'Прил. 3'!I21+'Прил. 3'!I22+'Прил. 3'!I23+'Прил. 3'!I24+'Прил. 3'!I28+'Прил. 3'!I29-3478.81</f>
        <v>10665.49</v>
      </c>
      <c r="F21" s="14">
        <v>6737.7</v>
      </c>
      <c r="G21" s="14">
        <f>'Прил. 3'!K22+'Прил. 3'!K24+'Прил. 3'!K26+'Прил. 3'!K28</f>
        <v>6659.6</v>
      </c>
      <c r="H21" s="18">
        <f>'Прил. 3'!L22+'Прил. 3'!L24+'Прил. 3'!L26+'Прил. 3'!L28</f>
        <v>4173.1000000000004</v>
      </c>
      <c r="I21" s="18">
        <f>'Прил. 3'!M22+'Прил. 3'!M24+'Прил. 3'!M26+'Прил. 3'!M28</f>
        <v>4173.1000000000004</v>
      </c>
      <c r="J21" s="18">
        <f>'Прил. 3'!N22+'Прил. 3'!N24+'Прил. 3'!N26+'Прил. 3'!N28</f>
        <v>4173.1000000000004</v>
      </c>
      <c r="K21" s="36"/>
    </row>
    <row r="22" spans="1:12" ht="25.5">
      <c r="A22" s="75"/>
      <c r="B22" s="75"/>
      <c r="C22" s="21" t="s">
        <v>23</v>
      </c>
      <c r="D22" s="18">
        <f>'Прил. 3'!H27+'Прил. 3'!H30+139.2+'Прил. 3'!H21+1305.1</f>
        <v>1571.6</v>
      </c>
      <c r="E22" s="14">
        <f>'Прил. 3'!I21+'Прил. 3'!I29+'Прил. 3'!I30+146.6</f>
        <v>1920.1</v>
      </c>
      <c r="F22" s="14">
        <f>'Прил. 3'!J27+'Прил. 3'!J30</f>
        <v>0</v>
      </c>
      <c r="G22" s="14">
        <f>'Прил. 3'!K27+'Прил. 3'!K30</f>
        <v>0</v>
      </c>
      <c r="H22" s="18">
        <f>'Прил. 3'!L27+'Прил. 3'!L30</f>
        <v>0</v>
      </c>
      <c r="I22" s="18">
        <f>'Прил. 3'!M27+'Прил. 3'!M30</f>
        <v>0</v>
      </c>
      <c r="J22" s="18">
        <f>'Прил. 3'!N27+'Прил. 3'!N30</f>
        <v>0</v>
      </c>
      <c r="K22" s="36"/>
    </row>
    <row r="23" spans="1:12">
      <c r="A23" s="76"/>
      <c r="B23" s="76"/>
      <c r="C23" s="21" t="s">
        <v>24</v>
      </c>
      <c r="D23" s="18">
        <v>0</v>
      </c>
      <c r="E23" s="14">
        <v>0</v>
      </c>
      <c r="F23" s="14">
        <v>0</v>
      </c>
      <c r="G23" s="14">
        <v>0</v>
      </c>
      <c r="H23" s="18">
        <v>0</v>
      </c>
      <c r="I23" s="18">
        <v>0</v>
      </c>
      <c r="J23" s="18">
        <v>0</v>
      </c>
      <c r="K23" s="38" t="s">
        <v>54</v>
      </c>
    </row>
  </sheetData>
  <mergeCells count="15">
    <mergeCell ref="D3:J3"/>
    <mergeCell ref="G1:K1"/>
    <mergeCell ref="D2:K2"/>
    <mergeCell ref="A19:A23"/>
    <mergeCell ref="B19:B23"/>
    <mergeCell ref="A9:A13"/>
    <mergeCell ref="B9:B13"/>
    <mergeCell ref="A6:A7"/>
    <mergeCell ref="B6:B7"/>
    <mergeCell ref="C6:C7"/>
    <mergeCell ref="D6:J6"/>
    <mergeCell ref="A14:A18"/>
    <mergeCell ref="B14:B18"/>
    <mergeCell ref="A4:N4"/>
    <mergeCell ref="A5:I5"/>
  </mergeCells>
  <pageMargins left="0.59055118110236227" right="0" top="0.59055118110236227" bottom="0.59055118110236227" header="0" footer="0"/>
  <pageSetup paperSize="9" scale="75" firstPageNumber="28" orientation="landscape" cellComments="asDisplayed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Прил. 3</vt:lpstr>
      <vt:lpstr> прил 4</vt:lpstr>
      <vt:lpstr>' прил 4'!Заголовки_для_печати</vt:lpstr>
      <vt:lpstr>'Прил. 3'!Заголовки_для_печати</vt:lpstr>
      <vt:lpstr>' прил 4'!Область_печати</vt:lpstr>
      <vt:lpstr>'Прил. 3'!Область_печати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Мурманова</cp:lastModifiedBy>
  <cp:lastPrinted>2025-05-30T11:53:42Z</cp:lastPrinted>
  <dcterms:created xsi:type="dcterms:W3CDTF">2011-03-10T11:24:53Z</dcterms:created>
  <dcterms:modified xsi:type="dcterms:W3CDTF">2025-06-06T07:22:49Z</dcterms:modified>
</cp:coreProperties>
</file>