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прил 4 ист" sheetId="23" r:id="rId2"/>
  </sheets>
  <definedNames>
    <definedName name="_xlnm.Print_Titles" localSheetId="1">'прил 4 ист'!$5:$7</definedName>
    <definedName name="_xlnm.Print_Area" localSheetId="1">'прил 4 ист'!$A$1:$K$67</definedName>
    <definedName name="_xlnm.Print_Area" localSheetId="0">'Прил. 3'!$A$1:$N$56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1" i="22"/>
  <c r="D14" i="23"/>
  <c r="D15"/>
  <c r="D16"/>
  <c r="F26"/>
  <c r="F56"/>
  <c r="J13"/>
  <c r="I13"/>
  <c r="H13"/>
  <c r="G15"/>
  <c r="G13"/>
  <c r="E15"/>
  <c r="F15"/>
  <c r="J34"/>
  <c r="I34"/>
  <c r="H34"/>
  <c r="G34"/>
  <c r="F34"/>
  <c r="E34"/>
  <c r="J33"/>
  <c r="I33"/>
  <c r="H33"/>
  <c r="G33"/>
  <c r="F33"/>
  <c r="E33"/>
  <c r="D33"/>
  <c r="I25" i="22"/>
  <c r="I52"/>
  <c r="J32"/>
  <c r="K32"/>
  <c r="N11"/>
  <c r="M11"/>
  <c r="L11"/>
  <c r="N23"/>
  <c r="M23"/>
  <c r="L23"/>
  <c r="K23"/>
  <c r="J23"/>
  <c r="I23"/>
  <c r="J25"/>
  <c r="H28"/>
  <c r="H27"/>
  <c r="H26" s="1"/>
  <c r="N26"/>
  <c r="M26"/>
  <c r="L26"/>
  <c r="K26"/>
  <c r="J26"/>
  <c r="I26"/>
  <c r="H13"/>
  <c r="D30" i="23"/>
  <c r="D29"/>
  <c r="D28" s="1"/>
  <c r="J29"/>
  <c r="I29"/>
  <c r="I28" s="1"/>
  <c r="H29"/>
  <c r="H28" s="1"/>
  <c r="G29"/>
  <c r="G14" s="1"/>
  <c r="F29"/>
  <c r="F14" s="1"/>
  <c r="E29"/>
  <c r="E28" s="1"/>
  <c r="J28"/>
  <c r="F28"/>
  <c r="N12" i="22"/>
  <c r="M12"/>
  <c r="L12"/>
  <c r="K12"/>
  <c r="J12"/>
  <c r="N32"/>
  <c r="M32"/>
  <c r="L32"/>
  <c r="J25" i="23"/>
  <c r="I25"/>
  <c r="H25"/>
  <c r="G25"/>
  <c r="F25"/>
  <c r="E25"/>
  <c r="D25"/>
  <c r="H23" i="22"/>
  <c r="O24"/>
  <c r="F21" i="23"/>
  <c r="E21"/>
  <c r="I12" i="22"/>
  <c r="O14"/>
  <c r="D21" i="23"/>
  <c r="D26"/>
  <c r="O18" i="22"/>
  <c r="O19"/>
  <c r="G28" i="23" l="1"/>
  <c r="O32" i="22"/>
  <c r="L28" i="23"/>
  <c r="D23"/>
  <c r="H12" i="22"/>
  <c r="L25" i="23"/>
  <c r="J21"/>
  <c r="I21"/>
  <c r="H21"/>
  <c r="G21"/>
  <c r="E18"/>
  <c r="J26"/>
  <c r="I26"/>
  <c r="H26"/>
  <c r="G26"/>
  <c r="E26"/>
  <c r="J39"/>
  <c r="I39"/>
  <c r="H39"/>
  <c r="E39"/>
  <c r="E14" s="1"/>
  <c r="J40"/>
  <c r="I40"/>
  <c r="H40"/>
  <c r="J56"/>
  <c r="J53" s="1"/>
  <c r="I56"/>
  <c r="I53" s="1"/>
  <c r="H56"/>
  <c r="H53" s="1"/>
  <c r="G56"/>
  <c r="G53" s="1"/>
  <c r="F53"/>
  <c r="E56"/>
  <c r="E53" s="1"/>
  <c r="D56"/>
  <c r="N38" i="22"/>
  <c r="M38"/>
  <c r="L38"/>
  <c r="K38"/>
  <c r="J38"/>
  <c r="I38"/>
  <c r="H38"/>
  <c r="G16" i="23" l="1"/>
  <c r="I16"/>
  <c r="D38"/>
  <c r="H38"/>
  <c r="J38"/>
  <c r="E38"/>
  <c r="G38"/>
  <c r="I38"/>
  <c r="L26"/>
  <c r="F16"/>
  <c r="H16"/>
  <c r="J16"/>
  <c r="D53"/>
  <c r="L53" s="1"/>
  <c r="L56"/>
  <c r="F38"/>
  <c r="D18"/>
  <c r="N55" i="22"/>
  <c r="J66" i="23" s="1"/>
  <c r="J63" s="1"/>
  <c r="M55" i="22"/>
  <c r="I66" i="23" s="1"/>
  <c r="I63" s="1"/>
  <c r="L55" i="22"/>
  <c r="H66" i="23" s="1"/>
  <c r="H63" s="1"/>
  <c r="K55" i="22"/>
  <c r="G66" i="23" s="1"/>
  <c r="G63" s="1"/>
  <c r="J55" i="22"/>
  <c r="F66" i="23" s="1"/>
  <c r="F63" s="1"/>
  <c r="I55" i="22"/>
  <c r="E66" i="23" s="1"/>
  <c r="E63" s="1"/>
  <c r="H55" i="22"/>
  <c r="D66" i="23" s="1"/>
  <c r="D63" s="1"/>
  <c r="O56" i="22"/>
  <c r="O54"/>
  <c r="O52"/>
  <c r="O51"/>
  <c r="O50"/>
  <c r="O49"/>
  <c r="O48"/>
  <c r="O47"/>
  <c r="N53"/>
  <c r="J61" i="23" s="1"/>
  <c r="J58" s="1"/>
  <c r="M53" i="22"/>
  <c r="I61" i="23" s="1"/>
  <c r="I58" s="1"/>
  <c r="L53" i="22"/>
  <c r="H61" i="23" s="1"/>
  <c r="H58" s="1"/>
  <c r="K53" i="22"/>
  <c r="G61" i="23" s="1"/>
  <c r="G58" s="1"/>
  <c r="J53" i="22"/>
  <c r="F61" i="23" s="1"/>
  <c r="I53" i="22"/>
  <c r="E61" i="23" s="1"/>
  <c r="E58" s="1"/>
  <c r="H53" i="22"/>
  <c r="D61" i="23" s="1"/>
  <c r="D58" s="1"/>
  <c r="O22" i="22"/>
  <c r="O21"/>
  <c r="O20"/>
  <c r="F58" i="23" l="1"/>
  <c r="L58" s="1"/>
  <c r="O55" i="22"/>
  <c r="O53"/>
  <c r="O45"/>
  <c r="O44"/>
  <c r="O43"/>
  <c r="O42"/>
  <c r="O17"/>
  <c r="E16" i="23" l="1"/>
  <c r="D17"/>
  <c r="E17"/>
  <c r="F17"/>
  <c r="G17"/>
  <c r="H17"/>
  <c r="I17"/>
  <c r="J17"/>
  <c r="J47"/>
  <c r="I47"/>
  <c r="H47"/>
  <c r="G47"/>
  <c r="F47"/>
  <c r="E47"/>
  <c r="D47"/>
  <c r="J45"/>
  <c r="I45"/>
  <c r="H45"/>
  <c r="G45"/>
  <c r="F45"/>
  <c r="E45"/>
  <c r="D45"/>
  <c r="J44"/>
  <c r="I44"/>
  <c r="H44"/>
  <c r="G44"/>
  <c r="F44"/>
  <c r="E44"/>
  <c r="D44"/>
  <c r="H29" i="22"/>
  <c r="I29"/>
  <c r="I11" s="1"/>
  <c r="J29"/>
  <c r="J11" s="1"/>
  <c r="K29"/>
  <c r="K11" s="1"/>
  <c r="L29"/>
  <c r="M29"/>
  <c r="N29"/>
  <c r="L45" i="23" l="1"/>
  <c r="D12"/>
  <c r="F12"/>
  <c r="H12"/>
  <c r="J12"/>
  <c r="I12"/>
  <c r="G12"/>
  <c r="E12"/>
  <c r="L16"/>
  <c r="E10"/>
  <c r="G10"/>
  <c r="I15"/>
  <c r="I10" s="1"/>
  <c r="H15"/>
  <c r="H10" s="1"/>
  <c r="J15"/>
  <c r="J10" s="1"/>
  <c r="F10"/>
  <c r="D9"/>
  <c r="E9"/>
  <c r="F9"/>
  <c r="G9"/>
  <c r="H14"/>
  <c r="H9" s="1"/>
  <c r="I14"/>
  <c r="I9" s="1"/>
  <c r="J14"/>
  <c r="J9" s="1"/>
  <c r="J23"/>
  <c r="I23"/>
  <c r="H23"/>
  <c r="G23"/>
  <c r="F23"/>
  <c r="E23"/>
  <c r="J18"/>
  <c r="I18"/>
  <c r="H18"/>
  <c r="G18"/>
  <c r="F18"/>
  <c r="O25" i="22"/>
  <c r="O31"/>
  <c r="O30"/>
  <c r="O15"/>
  <c r="O16"/>
  <c r="O37"/>
  <c r="O39"/>
  <c r="O40"/>
  <c r="O41"/>
  <c r="H35"/>
  <c r="I35"/>
  <c r="E51" i="23" s="1"/>
  <c r="J35" i="22"/>
  <c r="F51" i="23" s="1"/>
  <c r="F46" s="1"/>
  <c r="F43" s="1"/>
  <c r="K35" i="22"/>
  <c r="G51" i="23" s="1"/>
  <c r="G46" s="1"/>
  <c r="G11" s="1"/>
  <c r="L35" i="22"/>
  <c r="H51" i="23" s="1"/>
  <c r="H46" s="1"/>
  <c r="H11" s="1"/>
  <c r="M35" i="22"/>
  <c r="I51" i="23" s="1"/>
  <c r="I46" s="1"/>
  <c r="I11" s="1"/>
  <c r="N35" i="22"/>
  <c r="J51" i="23" s="1"/>
  <c r="J46" s="1"/>
  <c r="J43" s="1"/>
  <c r="L9" l="1"/>
  <c r="D10"/>
  <c r="D13"/>
  <c r="E48"/>
  <c r="E46"/>
  <c r="E11" s="1"/>
  <c r="D51"/>
  <c r="H34" i="22"/>
  <c r="H10" s="1"/>
  <c r="G43" i="23"/>
  <c r="L14"/>
  <c r="L10"/>
  <c r="L15"/>
  <c r="I43"/>
  <c r="H43"/>
  <c r="L38"/>
  <c r="N34" i="22"/>
  <c r="L34"/>
  <c r="L10" s="1"/>
  <c r="J34"/>
  <c r="J11" i="23"/>
  <c r="M34" i="22"/>
  <c r="M10" s="1"/>
  <c r="I34"/>
  <c r="I10" s="1"/>
  <c r="F11" i="23"/>
  <c r="K34" i="22"/>
  <c r="O35"/>
  <c r="O23"/>
  <c r="J10"/>
  <c r="L63" i="23"/>
  <c r="L18"/>
  <c r="L23"/>
  <c r="O38" i="22"/>
  <c r="O12"/>
  <c r="E43" i="23" l="1"/>
  <c r="D46"/>
  <c r="D48"/>
  <c r="L51"/>
  <c r="N10" i="22"/>
  <c r="O11"/>
  <c r="K10"/>
  <c r="O34"/>
  <c r="D11" i="23" l="1"/>
  <c r="L11" s="1"/>
  <c r="L46"/>
  <c r="D43"/>
  <c r="L43" s="1"/>
  <c r="J48"/>
  <c r="I48"/>
  <c r="H48"/>
  <c r="G48"/>
  <c r="F48"/>
  <c r="F13"/>
  <c r="J8" l="1"/>
  <c r="H8"/>
  <c r="F8"/>
  <c r="D8"/>
  <c r="G8"/>
  <c r="E8"/>
  <c r="L48"/>
  <c r="I8"/>
  <c r="E13"/>
  <c r="L8" l="1"/>
  <c r="L13"/>
  <c r="O10" i="22"/>
  <c r="H32"/>
  <c r="I32"/>
</calcChain>
</file>

<file path=xl/sharedStrings.xml><?xml version="1.0" encoding="utf-8"?>
<sst xmlns="http://schemas.openxmlformats.org/spreadsheetml/2006/main" count="451" uniqueCount="145">
  <si>
    <t>Подпрограмма 1</t>
  </si>
  <si>
    <t>Муниципальная программа</t>
  </si>
  <si>
    <t>ответственный исполнитель</t>
  </si>
  <si>
    <t>ВР</t>
  </si>
  <si>
    <t>ЦСР</t>
  </si>
  <si>
    <t>ГРБС</t>
  </si>
  <si>
    <t xml:space="preserve">Код бюджетной классификации </t>
  </si>
  <si>
    <t>Ответственный исполнитель, соисполнители</t>
  </si>
  <si>
    <t>Финансовое обеспечение реализации муниципальной программы</t>
  </si>
  <si>
    <t>Статус</t>
  </si>
  <si>
    <t>Подпрограмма 2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</si>
  <si>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</si>
  <si>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</si>
  <si>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</si>
  <si>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</si>
  <si>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</si>
  <si>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</si>
  <si>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 xml:space="preserve">Подпрограмма 1 </t>
  </si>
  <si>
    <t>Всего</t>
  </si>
  <si>
    <t>Оценка расходов
(тыс. руб.), по годам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</si>
  <si>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</si>
  <si>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</si>
  <si>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</si>
  <si>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</si>
  <si>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</si>
  <si>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</si>
  <si>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</si>
  <si>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</si>
  <si>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</si>
  <si>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Основное мероприятие 2.1</t>
  </si>
  <si>
    <t>Мероприятие</t>
  </si>
  <si>
    <t>Мероприятия в системе коммунальной инфраструктуры</t>
  </si>
  <si>
    <t>Основное мероприятие 1.1</t>
  </si>
  <si>
    <t>Повышение доступности жилья и качества жилищного обеспечения населения</t>
  </si>
  <si>
    <t>Субсидия бюджетам муниципальных районов и городских округов на реализацию мероприятий государственной программы Республики Карелия "Обеспечение доступным и комфортным жильем и жилищно-коммунальными услугами" (в целях реализации мероприятий по сносу многоквартирных домов)</t>
  </si>
  <si>
    <t>Организация и содержание мест захоронений</t>
  </si>
  <si>
    <t>Основное мероприятие 2.2</t>
  </si>
  <si>
    <t xml:space="preserve">Повышение общего уровня благоустройства </t>
  </si>
  <si>
    <t>Иные межбюджетные трансферты на поддержку развития территориального общественного самоуправления</t>
  </si>
  <si>
    <t>всего, в том числе:                                         ответственный исполнитель</t>
  </si>
  <si>
    <t>Иные межбюджетные трансферты на поддержку развития практик инициативного бюджетирования в муниципальных образованиях</t>
  </si>
  <si>
    <t>Субсидии на поддержку местных инициатив граждан, проживающих в муниципальных образованиях в Республике Карелия</t>
  </si>
  <si>
    <t>всего, в том числе: ответственный исполнитель</t>
  </si>
  <si>
    <t xml:space="preserve">всего, в том числе: ответственный исполнитель </t>
  </si>
  <si>
    <t>11 0 00 00000</t>
  </si>
  <si>
    <t>11 1 00 00000</t>
  </si>
  <si>
    <t>11 1 01 00000</t>
  </si>
  <si>
    <t>11 1 F3 67483</t>
  </si>
  <si>
    <t>11 1 F3 67484</t>
  </si>
  <si>
    <t>11 1 01 L4970</t>
  </si>
  <si>
    <t>11 1 01 43220</t>
  </si>
  <si>
    <t>11 2 00 00000</t>
  </si>
  <si>
    <t>11 2 01 74060</t>
  </si>
  <si>
    <t>11 2 01 00000</t>
  </si>
  <si>
    <t>11 2 02 00000</t>
  </si>
  <si>
    <t>11 2 02 44070</t>
  </si>
  <si>
    <t>Основное мероприятие 1.2</t>
  </si>
  <si>
    <t>11 1 02 74140</t>
  </si>
  <si>
    <t>11 1 02 00000</t>
  </si>
  <si>
    <t>Обеспечение и реализация мероприятий по коммунальному хозяйству</t>
  </si>
  <si>
    <t>11 2 02 44200</t>
  </si>
  <si>
    <t>11 2 02  43140</t>
  </si>
  <si>
    <t>Рз/
Пр</t>
  </si>
  <si>
    <t>Основное мероприятие "Региональный проект "Обеспечение устойчивого сокращения непригодного для проживания жилищного фонда" в рамках реализации национального проекта "Жилье и городская среда"</t>
  </si>
  <si>
    <t>Основное мероприятие 1.3</t>
  </si>
  <si>
    <t>11 1 F3 00000</t>
  </si>
  <si>
    <t>11 1 01 74130</t>
  </si>
  <si>
    <t>Содержание и текущий ремонт муниципального имущества</t>
  </si>
  <si>
    <t>11 2 02 S4090</t>
  </si>
  <si>
    <t>Софинансирование мероприятий на поддержку местных инициатив граждан, проживающих в муниципальных образованиях</t>
  </si>
  <si>
    <t>".</t>
  </si>
  <si>
    <t xml:space="preserve">средства бюджета муниципального образования </t>
  </si>
  <si>
    <t>11 1 01 44460</t>
  </si>
  <si>
    <t>Мероприятия по подготовке документации по планировке территорий муниципальных образований</t>
  </si>
  <si>
    <t>11 2 02 43140</t>
  </si>
  <si>
    <t>11 2 02 44210</t>
  </si>
  <si>
    <t xml:space="preserve">Мероприятия на поддержку местных инициатив граждан, проживающих в муниципальных образованиях Республики Карелия </t>
  </si>
  <si>
    <t xml:space="preserve">На поддержку развития территориального общественного самоуправления </t>
  </si>
  <si>
    <t>На поддержку развития практик инициативного бюджетирования в муниципальных образованиях</t>
  </si>
  <si>
    <t>Мероприятия по обеспечению безопасности пешеходной инфраструктуры</t>
  </si>
  <si>
    <t>Содействие решению вопросов, направленных в государственной информационной системе "Активный гражданин Республики Карелия"</t>
  </si>
  <si>
    <t>11 2 01 44550</t>
  </si>
  <si>
    <t>11 2 02 44550</t>
  </si>
  <si>
    <t>11 1 01 74092</t>
  </si>
  <si>
    <t>11 1 01 74093</t>
  </si>
  <si>
    <t>Расходы на приобретение жилья гражданам, нуждающимся в улучшении жилищных условий</t>
  </si>
  <si>
    <t>Софинансирование мероприятий на поддержку развития территориального местного самоуправления</t>
  </si>
  <si>
    <t>11 2 02 S4407</t>
  </si>
  <si>
    <t>Софинансирование мероприятий на поддержку развития практик инициативного бюджетирования в муниципальных образованиях</t>
  </si>
  <si>
    <t>11 2 02 S4420</t>
  </si>
  <si>
    <t>11 2 02 74070</t>
  </si>
  <si>
    <t>11 2 02 74071</t>
  </si>
  <si>
    <t>11 2 02 74080</t>
  </si>
  <si>
    <t>Расходы бюджета (тыс. руб.), по годам</t>
  </si>
  <si>
    <t>Организация проведения ярмарок</t>
  </si>
  <si>
    <t xml:space="preserve"> «Жилищно-коммунальное хозяйство и благоустройство территории Беломорского муниципального округа Республики Карелия на 2024-2030 годы»</t>
  </si>
  <si>
    <t xml:space="preserve"> Жилищно-коммунальное хозяйство и благоустройство территории Беломорского муниципального округа Республике Карелия на 2024-2030 годы»</t>
  </si>
  <si>
    <t>«Жилищно-коммунальное хозяйство и благоустройство территории Беломорского муниципального округа Республики Карелия на 2024-2030 годы»                                                                                  в разрезе источников финансирования</t>
  </si>
  <si>
    <t>Жилищно-коммунальное хозяйство и благоустройство территории Беломорского муниципального округа республики Карелия на 2024-2030 годы</t>
  </si>
  <si>
    <t>Создание условий для обеспечения доступным и комфортным жильем и качественными коммунальными услугами граждан, проживающих на территории Беломорского муниципального округа</t>
  </si>
  <si>
    <t>Благоустройство территории Беломорского муниципального округа</t>
  </si>
  <si>
    <t>11 1 01 74090</t>
  </si>
  <si>
    <t>11 1 01 74091</t>
  </si>
  <si>
    <t>Капитальный (текущий) ремонт и содержание муниципального жилищного фонда</t>
  </si>
  <si>
    <t>Капитальный (текущий) ремонт и содержание муниципального нежилого фонда</t>
  </si>
  <si>
    <t>Расходы на уплату иных платежей за непредставление жилья гражданам, нуждающимся в улучшении жилищных условий</t>
  </si>
  <si>
    <t xml:space="preserve"> Организация и содержание мест захоронения</t>
  </si>
  <si>
    <t>11 2 03 00000</t>
  </si>
  <si>
    <t>Решение вопросов, направленных в государственной информационной системе "Активный гражданин Республики Карелия"</t>
  </si>
  <si>
    <t>Основное мероприятие 2.3</t>
  </si>
  <si>
    <t>Реализация мероприятий по решению вопросов, направленных в государственной информационной системе "Активный гражданин Республики Карелия"</t>
  </si>
  <si>
    <t>11 2 03 75040</t>
  </si>
  <si>
    <t>Основное мероприятие 2.4</t>
  </si>
  <si>
    <t>11 2 04 00000</t>
  </si>
  <si>
    <t>Благоустройство набережной</t>
  </si>
  <si>
    <t>Софинансирование мероприятий в рамках реализации проекта "Улы поморья"</t>
  </si>
  <si>
    <t>11 2 04 74300</t>
  </si>
  <si>
    <t>Приложение  4</t>
  </si>
  <si>
    <t>Обеспечение доступным и комфортным жильем и качественными коммунальными услугами граждан, проживающих на территории Беломорского муниципального округа</t>
  </si>
  <si>
    <t>к муниципальной программе «Жилищно-коммунальное хозяйство и благоустройство территории Беломорского муниципального округа Республики Карелия на 2024-2030 годы», утвержденной постановлением администрации Беломорского муниципального округа от 27 декабря 2023 года № 54</t>
  </si>
  <si>
    <t>к муниципальной программе «Жилищно-коммунальное хозяйство и благоустройство территории Беломорского муниципального округа Республики Карелия на 2024-2030 годы», утвержденной постановлением администрации  Беломорского муниципального округа от 27 декабря 2023 года № 54</t>
  </si>
  <si>
    <t>Осуществление мероприятий по обеспечению жильем молодых семей</t>
  </si>
  <si>
    <t xml:space="preserve">Мероприятия по благоустройству </t>
  </si>
  <si>
    <t>Уличное освещения</t>
  </si>
  <si>
    <t>Приложение</t>
  </si>
  <si>
    <t>Приложение  3</t>
  </si>
  <si>
    <t>11 1 0174092</t>
  </si>
  <si>
    <t>Реализация мероприятий по переселению граждан  переселению граждан из аварийного жилищного фонда</t>
  </si>
  <si>
    <t>Реализация мероприятий по   переселению граждан из аварийного жилищного фонда ,софинансируемых  за счет средств публично–правовой компании  "Фонд развития территорий"</t>
  </si>
  <si>
    <t>Реализация мероприятий по   переселению граждан из аварийного жилищного фонда</t>
  </si>
  <si>
    <t>11 1 0174093</t>
  </si>
  <si>
    <t>Расходы на приобретение жилья гражданам, нуждающимся в улучшении жилищных условий (исполнение судебных актов)</t>
  </si>
  <si>
    <t>11 1 02 44620</t>
  </si>
  <si>
    <t xml:space="preserve"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 </t>
  </si>
  <si>
    <t>Основное мероприятие 1.4</t>
  </si>
  <si>
    <t>Основное мероприятие "Региональный проект "модернизация коммунальной инфраструктуры" в рамках реализации национального проекта "Инфраструктура для жизни"</t>
  </si>
  <si>
    <t>Реализация мероприятий по модернизации коммунальной инфраструктуры</t>
  </si>
  <si>
    <t>11 1 И3 00000</t>
  </si>
  <si>
    <t>11 1 И3 51540</t>
  </si>
  <si>
    <t xml:space="preserve">Основное мероприятие </t>
  </si>
  <si>
    <t>Основное мероприятие "Реализация мероприятий по переселению граждан из аварийного жилищного фонда, софинансируемых за счет средств публично-правовой компании "Фонд развития территорий"</t>
  </si>
  <si>
    <t>11 1 И2 00000</t>
  </si>
  <si>
    <t>11 1 И2 67484</t>
  </si>
  <si>
    <t>Обеспечение мероприятий по переселению граждан из аварийного жилищного фонда</t>
  </si>
  <si>
    <t>к постановлению администрации Беломорского муниципального округа от 03.06.2025 года № 556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</si>
</sst>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Arial Cyr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1" fillId="0" borderId="1" xfId="0" applyFont="1" applyFill="1" applyBorder="1" applyAlignment="1">
      <alignment horizontal="center" vertical="top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7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2" fontId="1" fillId="2" borderId="4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7" fillId="2" borderId="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 wrapText="1"/>
    </xf>
    <xf numFmtId="2" fontId="9" fillId="2" borderId="4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center" vertical="top"/>
    </xf>
    <xf numFmtId="2" fontId="9" fillId="0" borderId="4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7" fillId="4" borderId="1" xfId="0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wrapText="1"/>
    </xf>
    <xf numFmtId="0" fontId="1" fillId="0" borderId="0" xfId="0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6"/>
  <sheetViews>
    <sheetView view="pageBreakPreview" zoomScaleSheetLayoutView="100" workbookViewId="0">
      <selection activeCell="I11" sqref="I11"/>
    </sheetView>
  </sheetViews>
  <sheetFormatPr defaultColWidth="7.5703125" defaultRowHeight="12.75"/>
  <cols>
    <col min="1" max="1" width="16.42578125" style="3" customWidth="1"/>
    <col min="2" max="2" width="31.28515625" style="3" customWidth="1"/>
    <col min="3" max="3" width="18.5703125" style="3" customWidth="1"/>
    <col min="4" max="4" width="6.28515625" style="3" bestFit="1" customWidth="1"/>
    <col min="5" max="5" width="6.140625" style="3" customWidth="1"/>
    <col min="6" max="6" width="14.85546875" style="3" customWidth="1"/>
    <col min="7" max="7" width="6.42578125" style="3" customWidth="1"/>
    <col min="8" max="8" width="10.85546875" style="12" customWidth="1"/>
    <col min="9" max="14" width="10.85546875" style="3" customWidth="1"/>
    <col min="15" max="15" width="15" style="1" customWidth="1"/>
    <col min="16" max="16384" width="7.5703125" style="1"/>
  </cols>
  <sheetData>
    <row r="1" spans="1:16" ht="18" customHeight="1">
      <c r="H1" s="45"/>
      <c r="I1" s="45"/>
      <c r="J1" s="45"/>
      <c r="K1" s="12"/>
      <c r="L1" s="84"/>
      <c r="M1" s="84"/>
      <c r="N1" s="85" t="s">
        <v>124</v>
      </c>
    </row>
    <row r="2" spans="1:16" ht="32.25" customHeight="1">
      <c r="H2" s="93" t="s">
        <v>144</v>
      </c>
      <c r="I2" s="94"/>
      <c r="J2" s="94"/>
      <c r="K2" s="94"/>
      <c r="L2" s="94"/>
      <c r="M2" s="94"/>
      <c r="N2" s="94"/>
    </row>
    <row r="3" spans="1:16" s="2" customFormat="1" ht="18.75" customHeight="1">
      <c r="A3" s="4"/>
      <c r="B3" s="4"/>
      <c r="C3" s="14"/>
      <c r="D3" s="14"/>
      <c r="E3" s="14"/>
      <c r="F3" s="14"/>
      <c r="G3" s="14"/>
      <c r="H3" s="10"/>
      <c r="I3" s="14"/>
      <c r="J3" s="22"/>
      <c r="K3" s="21"/>
      <c r="L3" s="21"/>
      <c r="M3" s="95" t="s">
        <v>125</v>
      </c>
      <c r="N3" s="95"/>
      <c r="O3" s="21"/>
      <c r="P3" s="21"/>
    </row>
    <row r="4" spans="1:16" s="2" customFormat="1" ht="60.75" customHeight="1">
      <c r="A4" s="4"/>
      <c r="B4" s="4"/>
      <c r="C4" s="5"/>
      <c r="D4" s="6"/>
      <c r="E4" s="6"/>
      <c r="F4" s="6"/>
      <c r="G4" s="6"/>
      <c r="H4" s="93" t="s">
        <v>119</v>
      </c>
      <c r="I4" s="93"/>
      <c r="J4" s="93"/>
      <c r="K4" s="93"/>
      <c r="L4" s="93"/>
      <c r="M4" s="93"/>
      <c r="N4" s="93"/>
    </row>
    <row r="5" spans="1:16" s="2" customFormat="1" ht="25.5" customHeight="1">
      <c r="A5" s="97" t="s">
        <v>8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</row>
    <row r="6" spans="1:16" s="2" customFormat="1" ht="36" customHeight="1">
      <c r="A6" s="96" t="s">
        <v>95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6" s="2" customFormat="1" ht="51" customHeight="1">
      <c r="A7" s="98" t="s">
        <v>9</v>
      </c>
      <c r="B7" s="98" t="s">
        <v>11</v>
      </c>
      <c r="C7" s="98" t="s">
        <v>7</v>
      </c>
      <c r="D7" s="98" t="s">
        <v>6</v>
      </c>
      <c r="E7" s="98"/>
      <c r="F7" s="98"/>
      <c r="G7" s="98"/>
      <c r="H7" s="100" t="s">
        <v>93</v>
      </c>
      <c r="I7" s="101"/>
      <c r="J7" s="101"/>
      <c r="K7" s="101"/>
      <c r="L7" s="101"/>
      <c r="M7" s="101"/>
      <c r="N7" s="102"/>
    </row>
    <row r="8" spans="1:16" s="2" customFormat="1" ht="44.25" customHeight="1">
      <c r="A8" s="99"/>
      <c r="B8" s="98"/>
      <c r="C8" s="98"/>
      <c r="D8" s="13" t="s">
        <v>5</v>
      </c>
      <c r="E8" s="13" t="s">
        <v>62</v>
      </c>
      <c r="F8" s="13" t="s">
        <v>4</v>
      </c>
      <c r="G8" s="13" t="s">
        <v>3</v>
      </c>
      <c r="H8" s="23" t="s">
        <v>22</v>
      </c>
      <c r="I8" s="90" t="s">
        <v>23</v>
      </c>
      <c r="J8" s="90" t="s">
        <v>24</v>
      </c>
      <c r="K8" s="90" t="s">
        <v>25</v>
      </c>
      <c r="L8" s="23" t="s">
        <v>26</v>
      </c>
      <c r="M8" s="23" t="s">
        <v>27</v>
      </c>
      <c r="N8" s="23" t="s">
        <v>28</v>
      </c>
    </row>
    <row r="9" spans="1:16" s="2" customFormat="1" ht="10.5" customHeight="1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11">
        <v>8</v>
      </c>
      <c r="I9" s="11">
        <v>9</v>
      </c>
      <c r="J9" s="11">
        <v>10</v>
      </c>
      <c r="K9" s="11">
        <v>11</v>
      </c>
      <c r="L9" s="15">
        <v>12</v>
      </c>
      <c r="M9" s="15">
        <v>13</v>
      </c>
      <c r="N9" s="9">
        <v>14</v>
      </c>
    </row>
    <row r="10" spans="1:16" s="37" customFormat="1" ht="67.5" customHeight="1">
      <c r="A10" s="33" t="s">
        <v>1</v>
      </c>
      <c r="B10" s="34" t="s">
        <v>96</v>
      </c>
      <c r="C10" s="38" t="s">
        <v>39</v>
      </c>
      <c r="D10" s="35" t="s">
        <v>12</v>
      </c>
      <c r="E10" s="35" t="s">
        <v>12</v>
      </c>
      <c r="F10" s="35" t="s">
        <v>44</v>
      </c>
      <c r="G10" s="35" t="s">
        <v>12</v>
      </c>
      <c r="H10" s="36">
        <f t="shared" ref="H10:N10" si="0">H11+H34</f>
        <v>64286.18</v>
      </c>
      <c r="I10" s="36">
        <f t="shared" si="0"/>
        <v>12979.5</v>
      </c>
      <c r="J10" s="36">
        <f t="shared" si="0"/>
        <v>20723.949999999997</v>
      </c>
      <c r="K10" s="36">
        <f t="shared" si="0"/>
        <v>13865.6</v>
      </c>
      <c r="L10" s="36">
        <f t="shared" si="0"/>
        <v>21986.5</v>
      </c>
      <c r="M10" s="36">
        <f t="shared" si="0"/>
        <v>21986.5</v>
      </c>
      <c r="N10" s="36">
        <f t="shared" si="0"/>
        <v>21986.5</v>
      </c>
      <c r="O10" s="24">
        <f t="shared" ref="O10:O17" si="1">SUM(H10:N10)</f>
        <v>177814.72999999998</v>
      </c>
    </row>
    <row r="11" spans="1:16" s="25" customFormat="1" ht="81" customHeight="1">
      <c r="A11" s="86" t="s">
        <v>0</v>
      </c>
      <c r="B11" s="87" t="s">
        <v>118</v>
      </c>
      <c r="C11" s="88" t="s">
        <v>39</v>
      </c>
      <c r="D11" s="86" t="s">
        <v>12</v>
      </c>
      <c r="E11" s="86" t="s">
        <v>12</v>
      </c>
      <c r="F11" s="86" t="s">
        <v>45</v>
      </c>
      <c r="G11" s="86" t="s">
        <v>12</v>
      </c>
      <c r="H11" s="89">
        <f>H12+H23+H26+H29+H32</f>
        <v>46702.18</v>
      </c>
      <c r="I11" s="89">
        <f>I12+I23+I29+I32</f>
        <v>5465</v>
      </c>
      <c r="J11" s="89">
        <f>J12+J23+J29+J32</f>
        <v>11122.17</v>
      </c>
      <c r="K11" s="89">
        <f t="shared" ref="K11:N11" si="2">K12+K23+K29+K32</f>
        <v>4000</v>
      </c>
      <c r="L11" s="89">
        <f t="shared" si="2"/>
        <v>5000</v>
      </c>
      <c r="M11" s="89">
        <f t="shared" si="2"/>
        <v>5000</v>
      </c>
      <c r="N11" s="89">
        <f t="shared" si="2"/>
        <v>5000</v>
      </c>
      <c r="O11" s="24">
        <f t="shared" si="1"/>
        <v>82289.350000000006</v>
      </c>
    </row>
    <row r="12" spans="1:16" s="25" customFormat="1" ht="40.5" customHeight="1">
      <c r="A12" s="53" t="s">
        <v>32</v>
      </c>
      <c r="B12" s="57" t="s">
        <v>33</v>
      </c>
      <c r="C12" s="54" t="s">
        <v>42</v>
      </c>
      <c r="D12" s="55" t="s">
        <v>12</v>
      </c>
      <c r="E12" s="55" t="s">
        <v>12</v>
      </c>
      <c r="F12" s="55" t="s">
        <v>46</v>
      </c>
      <c r="G12" s="55" t="s">
        <v>12</v>
      </c>
      <c r="H12" s="56">
        <f>H13+H15+H14</f>
        <v>5384.38</v>
      </c>
      <c r="I12" s="56">
        <f t="shared" ref="I12:N12" si="3">I13+I15+I14</f>
        <v>100</v>
      </c>
      <c r="J12" s="56">
        <f t="shared" si="3"/>
        <v>5122.22</v>
      </c>
      <c r="K12" s="56">
        <f t="shared" si="3"/>
        <v>0</v>
      </c>
      <c r="L12" s="56">
        <f t="shared" si="3"/>
        <v>0</v>
      </c>
      <c r="M12" s="56">
        <f t="shared" si="3"/>
        <v>0</v>
      </c>
      <c r="N12" s="56">
        <f t="shared" si="3"/>
        <v>0</v>
      </c>
      <c r="O12" s="24">
        <f t="shared" si="1"/>
        <v>10606.6</v>
      </c>
    </row>
    <row r="13" spans="1:16" s="25" customFormat="1" ht="40.5" customHeight="1">
      <c r="A13" s="30" t="s">
        <v>30</v>
      </c>
      <c r="B13" s="31" t="s">
        <v>105</v>
      </c>
      <c r="C13" s="7" t="s">
        <v>2</v>
      </c>
      <c r="D13" s="32" t="s">
        <v>12</v>
      </c>
      <c r="E13" s="32" t="s">
        <v>12</v>
      </c>
      <c r="F13" s="8" t="s">
        <v>126</v>
      </c>
      <c r="G13" s="32" t="s">
        <v>12</v>
      </c>
      <c r="H13" s="18">
        <f>310+130</f>
        <v>440</v>
      </c>
      <c r="I13" s="51">
        <v>100</v>
      </c>
      <c r="J13" s="51">
        <v>0</v>
      </c>
      <c r="K13" s="51">
        <v>0</v>
      </c>
      <c r="L13" s="18">
        <v>0</v>
      </c>
      <c r="M13" s="18">
        <v>0</v>
      </c>
      <c r="N13" s="18">
        <v>0</v>
      </c>
      <c r="O13" s="24"/>
    </row>
    <row r="14" spans="1:16" s="25" customFormat="1" ht="59.25" customHeight="1">
      <c r="A14" s="30" t="s">
        <v>30</v>
      </c>
      <c r="B14" s="31" t="s">
        <v>131</v>
      </c>
      <c r="C14" s="7" t="s">
        <v>2</v>
      </c>
      <c r="D14" s="32" t="s">
        <v>12</v>
      </c>
      <c r="E14" s="32" t="s">
        <v>12</v>
      </c>
      <c r="F14" s="8" t="s">
        <v>130</v>
      </c>
      <c r="G14" s="32" t="s">
        <v>12</v>
      </c>
      <c r="H14" s="18">
        <v>1778.38</v>
      </c>
      <c r="I14" s="51">
        <v>0</v>
      </c>
      <c r="J14" s="51">
        <v>0</v>
      </c>
      <c r="K14" s="51">
        <v>0</v>
      </c>
      <c r="L14" s="18">
        <v>0</v>
      </c>
      <c r="M14" s="18">
        <v>0</v>
      </c>
      <c r="N14" s="18">
        <v>0</v>
      </c>
      <c r="O14" s="24">
        <f t="shared" si="1"/>
        <v>1778.38</v>
      </c>
    </row>
    <row r="15" spans="1:16" s="25" customFormat="1" ht="34.5" customHeight="1">
      <c r="A15" s="30" t="s">
        <v>30</v>
      </c>
      <c r="B15" s="31" t="s">
        <v>121</v>
      </c>
      <c r="C15" s="7" t="s">
        <v>2</v>
      </c>
      <c r="D15" s="32" t="s">
        <v>12</v>
      </c>
      <c r="E15" s="32" t="s">
        <v>12</v>
      </c>
      <c r="F15" s="8" t="s">
        <v>49</v>
      </c>
      <c r="G15" s="32" t="s">
        <v>12</v>
      </c>
      <c r="H15" s="18">
        <v>3166</v>
      </c>
      <c r="I15" s="51">
        <v>0</v>
      </c>
      <c r="J15" s="51">
        <v>5122.22</v>
      </c>
      <c r="K15" s="51">
        <v>0</v>
      </c>
      <c r="L15" s="18">
        <v>0</v>
      </c>
      <c r="M15" s="18">
        <v>0</v>
      </c>
      <c r="N15" s="18">
        <v>0</v>
      </c>
      <c r="O15" s="24">
        <f t="shared" si="1"/>
        <v>8288.2200000000012</v>
      </c>
    </row>
    <row r="16" spans="1:16" s="25" customFormat="1" ht="119.25" hidden="1" customHeight="1">
      <c r="A16" s="29" t="s">
        <v>30</v>
      </c>
      <c r="B16" s="31" t="s">
        <v>34</v>
      </c>
      <c r="C16" s="7" t="s">
        <v>2</v>
      </c>
      <c r="D16" s="28" t="s">
        <v>12</v>
      </c>
      <c r="E16" s="28" t="s">
        <v>12</v>
      </c>
      <c r="F16" s="8" t="s">
        <v>50</v>
      </c>
      <c r="G16" s="28" t="s">
        <v>12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24">
        <f t="shared" si="1"/>
        <v>0</v>
      </c>
    </row>
    <row r="17" spans="1:16" s="25" customFormat="1" ht="52.5" hidden="1" customHeight="1">
      <c r="A17" s="30" t="s">
        <v>30</v>
      </c>
      <c r="B17" s="31" t="s">
        <v>73</v>
      </c>
      <c r="C17" s="7" t="s">
        <v>2</v>
      </c>
      <c r="D17" s="32" t="s">
        <v>12</v>
      </c>
      <c r="E17" s="32" t="s">
        <v>12</v>
      </c>
      <c r="F17" s="8" t="s">
        <v>72</v>
      </c>
      <c r="G17" s="32" t="s">
        <v>12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24">
        <f t="shared" si="1"/>
        <v>0</v>
      </c>
    </row>
    <row r="18" spans="1:16" s="25" customFormat="1" ht="69.75" hidden="1" customHeight="1">
      <c r="A18" s="70" t="s">
        <v>30</v>
      </c>
      <c r="B18" s="71" t="s">
        <v>103</v>
      </c>
      <c r="C18" s="72" t="s">
        <v>2</v>
      </c>
      <c r="D18" s="73" t="s">
        <v>12</v>
      </c>
      <c r="E18" s="73" t="s">
        <v>12</v>
      </c>
      <c r="F18" s="74" t="s">
        <v>101</v>
      </c>
      <c r="G18" s="73" t="s">
        <v>12</v>
      </c>
      <c r="H18" s="75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24">
        <f t="shared" ref="O18:O22" si="4">SUM(H18:N18)</f>
        <v>0</v>
      </c>
      <c r="P18" s="24"/>
    </row>
    <row r="19" spans="1:16" s="25" customFormat="1" ht="69.75" hidden="1" customHeight="1">
      <c r="A19" s="70" t="s">
        <v>30</v>
      </c>
      <c r="B19" s="71" t="s">
        <v>104</v>
      </c>
      <c r="C19" s="72" t="s">
        <v>2</v>
      </c>
      <c r="D19" s="73" t="s">
        <v>12</v>
      </c>
      <c r="E19" s="73" t="s">
        <v>12</v>
      </c>
      <c r="F19" s="74" t="s">
        <v>102</v>
      </c>
      <c r="G19" s="73" t="s">
        <v>12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24">
        <f t="shared" si="4"/>
        <v>0</v>
      </c>
      <c r="P19" s="24"/>
    </row>
    <row r="20" spans="1:16" s="25" customFormat="1" ht="69.75" hidden="1" customHeight="1">
      <c r="A20" s="46" t="s">
        <v>30</v>
      </c>
      <c r="B20" s="52" t="s">
        <v>105</v>
      </c>
      <c r="C20" s="48" t="s">
        <v>2</v>
      </c>
      <c r="D20" s="49" t="s">
        <v>12</v>
      </c>
      <c r="E20" s="49" t="s">
        <v>12</v>
      </c>
      <c r="F20" s="50" t="s">
        <v>83</v>
      </c>
      <c r="G20" s="49" t="s">
        <v>12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24">
        <f t="shared" si="4"/>
        <v>0</v>
      </c>
      <c r="P20" s="24"/>
    </row>
    <row r="21" spans="1:16" s="25" customFormat="1" ht="63" hidden="1" customHeight="1">
      <c r="A21" s="46" t="s">
        <v>30</v>
      </c>
      <c r="B21" s="47" t="s">
        <v>85</v>
      </c>
      <c r="C21" s="48" t="s">
        <v>2</v>
      </c>
      <c r="D21" s="49" t="s">
        <v>12</v>
      </c>
      <c r="E21" s="49" t="s">
        <v>12</v>
      </c>
      <c r="F21" s="50" t="s">
        <v>84</v>
      </c>
      <c r="G21" s="49" t="s">
        <v>12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24">
        <f t="shared" si="4"/>
        <v>0</v>
      </c>
      <c r="P21" s="24"/>
    </row>
    <row r="22" spans="1:16" s="25" customFormat="1" ht="64.5" hidden="1" customHeight="1">
      <c r="A22" s="76" t="s">
        <v>30</v>
      </c>
      <c r="B22" s="77" t="s">
        <v>67</v>
      </c>
      <c r="C22" s="78" t="s">
        <v>2</v>
      </c>
      <c r="D22" s="79" t="s">
        <v>12</v>
      </c>
      <c r="E22" s="79" t="s">
        <v>12</v>
      </c>
      <c r="F22" s="80" t="s">
        <v>66</v>
      </c>
      <c r="G22" s="79" t="s">
        <v>12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24">
        <f t="shared" si="4"/>
        <v>0</v>
      </c>
      <c r="P22" s="24"/>
    </row>
    <row r="23" spans="1:16" s="25" customFormat="1" ht="46.5" customHeight="1">
      <c r="A23" s="53" t="s">
        <v>56</v>
      </c>
      <c r="B23" s="57" t="s">
        <v>59</v>
      </c>
      <c r="C23" s="54" t="s">
        <v>42</v>
      </c>
      <c r="D23" s="55" t="s">
        <v>12</v>
      </c>
      <c r="E23" s="55" t="s">
        <v>12</v>
      </c>
      <c r="F23" s="55" t="s">
        <v>58</v>
      </c>
      <c r="G23" s="55" t="s">
        <v>12</v>
      </c>
      <c r="H23" s="56">
        <f>H25+H24</f>
        <v>16582.3</v>
      </c>
      <c r="I23" s="56">
        <f>I24+I25+I27+I28</f>
        <v>4365</v>
      </c>
      <c r="J23" s="56">
        <f t="shared" ref="J23:N23" si="5">J24+J25+J27+J28</f>
        <v>4999.95</v>
      </c>
      <c r="K23" s="56">
        <f t="shared" si="5"/>
        <v>3000</v>
      </c>
      <c r="L23" s="56">
        <f t="shared" si="5"/>
        <v>5000</v>
      </c>
      <c r="M23" s="56">
        <f t="shared" si="5"/>
        <v>5000</v>
      </c>
      <c r="N23" s="56">
        <f t="shared" si="5"/>
        <v>5000</v>
      </c>
      <c r="O23" s="24">
        <f>SUM(H23:N23)</f>
        <v>43947.25</v>
      </c>
    </row>
    <row r="24" spans="1:16" s="25" customFormat="1" ht="85.5" customHeight="1">
      <c r="A24" s="30" t="s">
        <v>30</v>
      </c>
      <c r="B24" s="31" t="s">
        <v>133</v>
      </c>
      <c r="C24" s="7" t="s">
        <v>2</v>
      </c>
      <c r="D24" s="32" t="s">
        <v>12</v>
      </c>
      <c r="E24" s="32" t="s">
        <v>12</v>
      </c>
      <c r="F24" s="8" t="s">
        <v>132</v>
      </c>
      <c r="G24" s="32" t="s">
        <v>12</v>
      </c>
      <c r="H24" s="18">
        <v>10639.5</v>
      </c>
      <c r="I24" s="51">
        <v>0</v>
      </c>
      <c r="J24" s="51">
        <v>0</v>
      </c>
      <c r="K24" s="51">
        <v>0</v>
      </c>
      <c r="L24" s="18">
        <v>0</v>
      </c>
      <c r="M24" s="18">
        <v>0</v>
      </c>
      <c r="N24" s="18">
        <v>0</v>
      </c>
      <c r="O24" s="24">
        <f>SUM(H24:N24)</f>
        <v>10639.5</v>
      </c>
    </row>
    <row r="25" spans="1:16" s="25" customFormat="1" ht="42" customHeight="1">
      <c r="A25" s="30" t="s">
        <v>30</v>
      </c>
      <c r="B25" s="31" t="s">
        <v>31</v>
      </c>
      <c r="C25" s="7" t="s">
        <v>2</v>
      </c>
      <c r="D25" s="32" t="s">
        <v>12</v>
      </c>
      <c r="E25" s="32" t="s">
        <v>12</v>
      </c>
      <c r="F25" s="8" t="s">
        <v>57</v>
      </c>
      <c r="G25" s="32" t="s">
        <v>12</v>
      </c>
      <c r="H25" s="18">
        <v>5942.8</v>
      </c>
      <c r="I25" s="51">
        <f>4265+100</f>
        <v>4365</v>
      </c>
      <c r="J25" s="51">
        <f>5000-0.05</f>
        <v>4999.95</v>
      </c>
      <c r="K25" s="51">
        <v>3000</v>
      </c>
      <c r="L25" s="18">
        <v>5000</v>
      </c>
      <c r="M25" s="18">
        <v>5000</v>
      </c>
      <c r="N25" s="18">
        <v>5000</v>
      </c>
      <c r="O25" s="24">
        <f>SUM(H25:N25)</f>
        <v>33307.75</v>
      </c>
    </row>
    <row r="26" spans="1:16" s="25" customFormat="1" ht="96" customHeight="1">
      <c r="A26" s="53" t="s">
        <v>64</v>
      </c>
      <c r="B26" s="57" t="s">
        <v>63</v>
      </c>
      <c r="C26" s="54" t="s">
        <v>42</v>
      </c>
      <c r="D26" s="55" t="s">
        <v>12</v>
      </c>
      <c r="E26" s="55" t="s">
        <v>12</v>
      </c>
      <c r="F26" s="55" t="s">
        <v>65</v>
      </c>
      <c r="G26" s="55" t="s">
        <v>12</v>
      </c>
      <c r="H26" s="56">
        <f t="shared" ref="H26:N26" si="6">H27+H28</f>
        <v>24735.5</v>
      </c>
      <c r="I26" s="56">
        <f t="shared" si="6"/>
        <v>0</v>
      </c>
      <c r="J26" s="56">
        <f t="shared" si="6"/>
        <v>0</v>
      </c>
      <c r="K26" s="56">
        <f t="shared" si="6"/>
        <v>0</v>
      </c>
      <c r="L26" s="56">
        <f t="shared" si="6"/>
        <v>0</v>
      </c>
      <c r="M26" s="56">
        <f t="shared" si="6"/>
        <v>0</v>
      </c>
      <c r="N26" s="56">
        <f t="shared" si="6"/>
        <v>0</v>
      </c>
      <c r="O26" s="24"/>
    </row>
    <row r="27" spans="1:16" s="25" customFormat="1" ht="42" customHeight="1">
      <c r="A27" s="30" t="s">
        <v>30</v>
      </c>
      <c r="B27" s="31" t="s">
        <v>128</v>
      </c>
      <c r="C27" s="7" t="s">
        <v>2</v>
      </c>
      <c r="D27" s="32" t="s">
        <v>12</v>
      </c>
      <c r="E27" s="32" t="s">
        <v>12</v>
      </c>
      <c r="F27" s="8" t="s">
        <v>47</v>
      </c>
      <c r="G27" s="32" t="s">
        <v>12</v>
      </c>
      <c r="H27" s="18">
        <f>18799.3+5688.8</f>
        <v>24488.1</v>
      </c>
      <c r="I27" s="51">
        <v>0</v>
      </c>
      <c r="J27" s="51">
        <v>0</v>
      </c>
      <c r="K27" s="51">
        <v>0</v>
      </c>
      <c r="L27" s="18">
        <v>0</v>
      </c>
      <c r="M27" s="18">
        <v>0</v>
      </c>
      <c r="N27" s="18">
        <v>0</v>
      </c>
      <c r="O27" s="24"/>
    </row>
    <row r="28" spans="1:16" s="25" customFormat="1" ht="42" customHeight="1">
      <c r="A28" s="30" t="s">
        <v>30</v>
      </c>
      <c r="B28" s="31" t="s">
        <v>129</v>
      </c>
      <c r="C28" s="7" t="s">
        <v>2</v>
      </c>
      <c r="D28" s="32" t="s">
        <v>12</v>
      </c>
      <c r="E28" s="32" t="s">
        <v>12</v>
      </c>
      <c r="F28" s="8" t="s">
        <v>48</v>
      </c>
      <c r="G28" s="32" t="s">
        <v>12</v>
      </c>
      <c r="H28" s="18">
        <f>189.9+57.5</f>
        <v>247.4</v>
      </c>
      <c r="I28" s="51">
        <v>0</v>
      </c>
      <c r="J28" s="51">
        <v>0</v>
      </c>
      <c r="K28" s="51">
        <v>0</v>
      </c>
      <c r="L28" s="18">
        <v>0</v>
      </c>
      <c r="M28" s="18">
        <v>0</v>
      </c>
      <c r="N28" s="18">
        <v>0</v>
      </c>
      <c r="O28" s="24"/>
    </row>
    <row r="29" spans="1:16" s="25" customFormat="1" ht="91.5" customHeight="1">
      <c r="A29" s="53" t="s">
        <v>139</v>
      </c>
      <c r="B29" s="57" t="s">
        <v>140</v>
      </c>
      <c r="C29" s="54" t="s">
        <v>42</v>
      </c>
      <c r="D29" s="55" t="s">
        <v>12</v>
      </c>
      <c r="E29" s="55" t="s">
        <v>12</v>
      </c>
      <c r="F29" s="55" t="s">
        <v>141</v>
      </c>
      <c r="G29" s="55" t="s">
        <v>12</v>
      </c>
      <c r="H29" s="56">
        <f t="shared" ref="H29:N29" si="7">H30+H31</f>
        <v>0</v>
      </c>
      <c r="I29" s="56">
        <f t="shared" si="7"/>
        <v>1000</v>
      </c>
      <c r="J29" s="56">
        <f t="shared" si="7"/>
        <v>1000</v>
      </c>
      <c r="K29" s="56">
        <f t="shared" si="7"/>
        <v>1000</v>
      </c>
      <c r="L29" s="56">
        <f t="shared" si="7"/>
        <v>0</v>
      </c>
      <c r="M29" s="56">
        <f t="shared" si="7"/>
        <v>0</v>
      </c>
      <c r="N29" s="56">
        <f t="shared" si="7"/>
        <v>0</v>
      </c>
      <c r="O29" s="24"/>
    </row>
    <row r="30" spans="1:16" s="25" customFormat="1" ht="77.25" hidden="1" customHeight="1">
      <c r="A30" s="29" t="s">
        <v>30</v>
      </c>
      <c r="B30" s="31" t="s">
        <v>128</v>
      </c>
      <c r="C30" s="7" t="s">
        <v>2</v>
      </c>
      <c r="D30" s="28" t="s">
        <v>12</v>
      </c>
      <c r="E30" s="28" t="s">
        <v>12</v>
      </c>
      <c r="F30" s="8" t="s">
        <v>47</v>
      </c>
      <c r="G30" s="28" t="s">
        <v>12</v>
      </c>
      <c r="H30" s="18">
        <v>0</v>
      </c>
      <c r="I30" s="51">
        <v>0</v>
      </c>
      <c r="J30" s="51">
        <v>0</v>
      </c>
      <c r="K30" s="51">
        <v>0</v>
      </c>
      <c r="L30" s="18">
        <v>0</v>
      </c>
      <c r="M30" s="18">
        <v>0</v>
      </c>
      <c r="N30" s="18">
        <v>0</v>
      </c>
      <c r="O30" s="24">
        <f>SUM(H30:N30)</f>
        <v>0</v>
      </c>
    </row>
    <row r="31" spans="1:16" s="25" customFormat="1" ht="42.75" customHeight="1">
      <c r="A31" s="30" t="s">
        <v>30</v>
      </c>
      <c r="B31" s="31" t="s">
        <v>143</v>
      </c>
      <c r="C31" s="7" t="s">
        <v>2</v>
      </c>
      <c r="D31" s="32" t="s">
        <v>12</v>
      </c>
      <c r="E31" s="32" t="s">
        <v>12</v>
      </c>
      <c r="F31" s="8" t="s">
        <v>142</v>
      </c>
      <c r="G31" s="32" t="s">
        <v>12</v>
      </c>
      <c r="H31" s="18">
        <v>0</v>
      </c>
      <c r="I31" s="51">
        <v>1000</v>
      </c>
      <c r="J31" s="51">
        <v>1000</v>
      </c>
      <c r="K31" s="51">
        <v>1000</v>
      </c>
      <c r="L31" s="18">
        <v>0</v>
      </c>
      <c r="M31" s="18">
        <v>0</v>
      </c>
      <c r="N31" s="18">
        <v>0</v>
      </c>
      <c r="O31" s="24">
        <f>SUM(H31:N31)</f>
        <v>3000</v>
      </c>
    </row>
    <row r="32" spans="1:16" s="25" customFormat="1" ht="81.75" customHeight="1">
      <c r="A32" s="53" t="s">
        <v>134</v>
      </c>
      <c r="B32" s="57" t="s">
        <v>135</v>
      </c>
      <c r="C32" s="54" t="s">
        <v>42</v>
      </c>
      <c r="D32" s="55" t="s">
        <v>12</v>
      </c>
      <c r="E32" s="55" t="s">
        <v>12</v>
      </c>
      <c r="F32" s="55" t="s">
        <v>137</v>
      </c>
      <c r="G32" s="55" t="s">
        <v>12</v>
      </c>
      <c r="H32" s="56">
        <f>H33</f>
        <v>0</v>
      </c>
      <c r="I32" s="56">
        <f>I33</f>
        <v>0</v>
      </c>
      <c r="J32" s="56">
        <f>J33</f>
        <v>0</v>
      </c>
      <c r="K32" s="56">
        <f>K33</f>
        <v>0</v>
      </c>
      <c r="L32" s="56">
        <f t="shared" ref="L32:N32" si="8">L33</f>
        <v>0</v>
      </c>
      <c r="M32" s="56">
        <f t="shared" si="8"/>
        <v>0</v>
      </c>
      <c r="N32" s="56">
        <f t="shared" si="8"/>
        <v>0</v>
      </c>
      <c r="O32" s="24">
        <f>SUM(H32:N32)</f>
        <v>0</v>
      </c>
    </row>
    <row r="33" spans="1:15" s="25" customFormat="1" ht="43.5" customHeight="1">
      <c r="A33" s="30" t="s">
        <v>30</v>
      </c>
      <c r="B33" s="31" t="s">
        <v>136</v>
      </c>
      <c r="C33" s="7" t="s">
        <v>2</v>
      </c>
      <c r="D33" s="32" t="s">
        <v>12</v>
      </c>
      <c r="E33" s="32" t="s">
        <v>12</v>
      </c>
      <c r="F33" s="49" t="s">
        <v>138</v>
      </c>
      <c r="G33" s="32" t="s">
        <v>12</v>
      </c>
      <c r="H33" s="18">
        <v>0</v>
      </c>
      <c r="I33" s="51">
        <v>0</v>
      </c>
      <c r="J33" s="51">
        <v>0</v>
      </c>
      <c r="K33" s="51">
        <v>0</v>
      </c>
      <c r="L33" s="18">
        <v>0</v>
      </c>
      <c r="M33" s="18">
        <v>0</v>
      </c>
      <c r="N33" s="18">
        <v>0</v>
      </c>
      <c r="O33" s="24"/>
    </row>
    <row r="34" spans="1:15" s="25" customFormat="1" ht="38.25">
      <c r="A34" s="86" t="s">
        <v>10</v>
      </c>
      <c r="B34" s="87" t="s">
        <v>100</v>
      </c>
      <c r="C34" s="88" t="s">
        <v>43</v>
      </c>
      <c r="D34" s="86" t="s">
        <v>12</v>
      </c>
      <c r="E34" s="86" t="s">
        <v>12</v>
      </c>
      <c r="F34" s="86" t="s">
        <v>51</v>
      </c>
      <c r="G34" s="86" t="s">
        <v>12</v>
      </c>
      <c r="H34" s="89">
        <f>H35+H38+H53+H55</f>
        <v>17584</v>
      </c>
      <c r="I34" s="89">
        <f t="shared" ref="I34:N34" si="9">I35+I38</f>
        <v>7514.4999999999991</v>
      </c>
      <c r="J34" s="89">
        <f t="shared" si="9"/>
        <v>9601.7799999999988</v>
      </c>
      <c r="K34" s="89">
        <f t="shared" si="9"/>
        <v>9865.6</v>
      </c>
      <c r="L34" s="89">
        <f t="shared" si="9"/>
        <v>16986.5</v>
      </c>
      <c r="M34" s="89">
        <f t="shared" si="9"/>
        <v>16986.5</v>
      </c>
      <c r="N34" s="89">
        <f t="shared" si="9"/>
        <v>16986.5</v>
      </c>
      <c r="O34" s="24">
        <f>SUM(H34:N34)</f>
        <v>95525.38</v>
      </c>
    </row>
    <row r="35" spans="1:15" s="25" customFormat="1" ht="62.25" customHeight="1">
      <c r="A35" s="53" t="s">
        <v>29</v>
      </c>
      <c r="B35" s="57" t="s">
        <v>127</v>
      </c>
      <c r="C35" s="54" t="s">
        <v>42</v>
      </c>
      <c r="D35" s="55" t="s">
        <v>12</v>
      </c>
      <c r="E35" s="55" t="s">
        <v>12</v>
      </c>
      <c r="F35" s="55" t="s">
        <v>53</v>
      </c>
      <c r="G35" s="55" t="s">
        <v>12</v>
      </c>
      <c r="H35" s="56">
        <f t="shared" ref="H35:N35" si="10">H37</f>
        <v>800</v>
      </c>
      <c r="I35" s="56">
        <f t="shared" si="10"/>
        <v>80.2</v>
      </c>
      <c r="J35" s="56">
        <f t="shared" si="10"/>
        <v>900</v>
      </c>
      <c r="K35" s="56">
        <f t="shared" si="10"/>
        <v>900</v>
      </c>
      <c r="L35" s="56">
        <f t="shared" si="10"/>
        <v>900</v>
      </c>
      <c r="M35" s="56">
        <f t="shared" si="10"/>
        <v>900</v>
      </c>
      <c r="N35" s="56">
        <f t="shared" si="10"/>
        <v>900</v>
      </c>
      <c r="O35" s="24">
        <f>SUM(H35:N35)</f>
        <v>5380.2</v>
      </c>
    </row>
    <row r="36" spans="1:15" s="25" customFormat="1" ht="68.25" hidden="1" customHeight="1">
      <c r="A36" s="30" t="s">
        <v>30</v>
      </c>
      <c r="B36" s="31" t="s">
        <v>80</v>
      </c>
      <c r="C36" s="7" t="s">
        <v>2</v>
      </c>
      <c r="D36" s="32" t="s">
        <v>12</v>
      </c>
      <c r="E36" s="32" t="s">
        <v>12</v>
      </c>
      <c r="F36" s="8" t="s">
        <v>81</v>
      </c>
      <c r="G36" s="32" t="s">
        <v>12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24"/>
    </row>
    <row r="37" spans="1:15" s="25" customFormat="1" ht="37.5" customHeight="1">
      <c r="A37" s="30" t="s">
        <v>30</v>
      </c>
      <c r="B37" s="31" t="s">
        <v>106</v>
      </c>
      <c r="C37" s="7" t="s">
        <v>2</v>
      </c>
      <c r="D37" s="32" t="s">
        <v>12</v>
      </c>
      <c r="E37" s="32" t="s">
        <v>12</v>
      </c>
      <c r="F37" s="8" t="s">
        <v>52</v>
      </c>
      <c r="G37" s="32" t="s">
        <v>12</v>
      </c>
      <c r="H37" s="18">
        <v>800</v>
      </c>
      <c r="I37" s="51">
        <v>80.2</v>
      </c>
      <c r="J37" s="51">
        <v>900</v>
      </c>
      <c r="K37" s="51">
        <v>900</v>
      </c>
      <c r="L37" s="18">
        <v>900</v>
      </c>
      <c r="M37" s="18">
        <v>900</v>
      </c>
      <c r="N37" s="18">
        <v>900</v>
      </c>
      <c r="O37" s="24">
        <f t="shared" ref="O37:O45" si="11">SUM(H37:N37)</f>
        <v>5380.2</v>
      </c>
    </row>
    <row r="38" spans="1:15" s="25" customFormat="1" ht="30.75" customHeight="1">
      <c r="A38" s="53" t="s">
        <v>36</v>
      </c>
      <c r="B38" s="57" t="s">
        <v>37</v>
      </c>
      <c r="C38" s="54" t="s">
        <v>39</v>
      </c>
      <c r="D38" s="55" t="s">
        <v>12</v>
      </c>
      <c r="E38" s="55" t="s">
        <v>12</v>
      </c>
      <c r="F38" s="55" t="s">
        <v>54</v>
      </c>
      <c r="G38" s="55" t="s">
        <v>12</v>
      </c>
      <c r="H38" s="56">
        <f>H42+H43+H44+H47+H48+H49+H50+H51+H52</f>
        <v>11784</v>
      </c>
      <c r="I38" s="56">
        <f t="shared" ref="I38:N38" si="12">I42+I43+I44+I47+I48+I49+I50+I51+I52</f>
        <v>7434.2999999999993</v>
      </c>
      <c r="J38" s="56">
        <f t="shared" si="12"/>
        <v>8701.7799999999988</v>
      </c>
      <c r="K38" s="56">
        <f t="shared" si="12"/>
        <v>8965.6</v>
      </c>
      <c r="L38" s="56">
        <f t="shared" si="12"/>
        <v>16086.5</v>
      </c>
      <c r="M38" s="56">
        <f t="shared" si="12"/>
        <v>16086.5</v>
      </c>
      <c r="N38" s="56">
        <f t="shared" si="12"/>
        <v>16086.5</v>
      </c>
      <c r="O38" s="24">
        <f t="shared" si="11"/>
        <v>85145.18</v>
      </c>
    </row>
    <row r="39" spans="1:15" s="25" customFormat="1" ht="59.25" hidden="1" customHeight="1">
      <c r="A39" s="30" t="s">
        <v>30</v>
      </c>
      <c r="B39" s="31" t="s">
        <v>38</v>
      </c>
      <c r="C39" s="7" t="s">
        <v>2</v>
      </c>
      <c r="D39" s="32" t="s">
        <v>12</v>
      </c>
      <c r="E39" s="32" t="s">
        <v>12</v>
      </c>
      <c r="F39" s="8" t="s">
        <v>55</v>
      </c>
      <c r="G39" s="32" t="s">
        <v>12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24">
        <f t="shared" si="11"/>
        <v>0</v>
      </c>
    </row>
    <row r="40" spans="1:15" s="25" customFormat="1" ht="57.75" hidden="1" customHeight="1">
      <c r="A40" s="30" t="s">
        <v>30</v>
      </c>
      <c r="B40" s="31" t="s">
        <v>40</v>
      </c>
      <c r="C40" s="7" t="s">
        <v>2</v>
      </c>
      <c r="D40" s="32" t="s">
        <v>12</v>
      </c>
      <c r="E40" s="32" t="s">
        <v>12</v>
      </c>
      <c r="F40" s="8" t="s">
        <v>60</v>
      </c>
      <c r="G40" s="32" t="s">
        <v>12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24">
        <f t="shared" si="11"/>
        <v>0</v>
      </c>
    </row>
    <row r="41" spans="1:15" s="25" customFormat="1" ht="59.25" hidden="1" customHeight="1">
      <c r="A41" s="30" t="s">
        <v>30</v>
      </c>
      <c r="B41" s="31" t="s">
        <v>41</v>
      </c>
      <c r="C41" s="7" t="s">
        <v>2</v>
      </c>
      <c r="D41" s="32" t="s">
        <v>12</v>
      </c>
      <c r="E41" s="32" t="s">
        <v>12</v>
      </c>
      <c r="F41" s="8" t="s">
        <v>61</v>
      </c>
      <c r="G41" s="32" t="s">
        <v>12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24">
        <f t="shared" si="11"/>
        <v>0</v>
      </c>
    </row>
    <row r="42" spans="1:15" s="25" customFormat="1" ht="59.25" hidden="1" customHeight="1">
      <c r="A42" s="30" t="s">
        <v>30</v>
      </c>
      <c r="B42" s="31" t="s">
        <v>76</v>
      </c>
      <c r="C42" s="7" t="s">
        <v>2</v>
      </c>
      <c r="D42" s="32" t="s">
        <v>12</v>
      </c>
      <c r="E42" s="32" t="s">
        <v>12</v>
      </c>
      <c r="F42" s="8" t="s">
        <v>74</v>
      </c>
      <c r="G42" s="32" t="s">
        <v>12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24">
        <f t="shared" si="11"/>
        <v>0</v>
      </c>
    </row>
    <row r="43" spans="1:15" s="25" customFormat="1" ht="46.5" hidden="1" customHeight="1">
      <c r="A43" s="30" t="s">
        <v>30</v>
      </c>
      <c r="B43" s="31" t="s">
        <v>77</v>
      </c>
      <c r="C43" s="7" t="s">
        <v>2</v>
      </c>
      <c r="D43" s="32" t="s">
        <v>12</v>
      </c>
      <c r="E43" s="32" t="s">
        <v>12</v>
      </c>
      <c r="F43" s="8" t="s">
        <v>55</v>
      </c>
      <c r="G43" s="32" t="s">
        <v>12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24">
        <f t="shared" si="11"/>
        <v>0</v>
      </c>
    </row>
    <row r="44" spans="1:15" s="25" customFormat="1" ht="45.75" hidden="1" customHeight="1">
      <c r="A44" s="30" t="s">
        <v>30</v>
      </c>
      <c r="B44" s="31" t="s">
        <v>78</v>
      </c>
      <c r="C44" s="7" t="s">
        <v>2</v>
      </c>
      <c r="D44" s="32" t="s">
        <v>12</v>
      </c>
      <c r="E44" s="32" t="s">
        <v>12</v>
      </c>
      <c r="F44" s="8" t="s">
        <v>60</v>
      </c>
      <c r="G44" s="32" t="s">
        <v>12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24">
        <f t="shared" si="11"/>
        <v>0</v>
      </c>
    </row>
    <row r="45" spans="1:15" s="25" customFormat="1" ht="42.75" hidden="1" customHeight="1">
      <c r="A45" s="30" t="s">
        <v>30</v>
      </c>
      <c r="B45" s="31" t="s">
        <v>79</v>
      </c>
      <c r="C45" s="7" t="s">
        <v>2</v>
      </c>
      <c r="D45" s="32" t="s">
        <v>12</v>
      </c>
      <c r="E45" s="32" t="s">
        <v>12</v>
      </c>
      <c r="F45" s="8" t="s">
        <v>75</v>
      </c>
      <c r="G45" s="32" t="s">
        <v>12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24">
        <f t="shared" si="11"/>
        <v>0</v>
      </c>
    </row>
    <row r="46" spans="1:15" s="25" customFormat="1" ht="84" hidden="1" customHeight="1">
      <c r="A46" s="30" t="s">
        <v>30</v>
      </c>
      <c r="B46" s="31" t="s">
        <v>80</v>
      </c>
      <c r="C46" s="7" t="s">
        <v>2</v>
      </c>
      <c r="D46" s="32" t="s">
        <v>12</v>
      </c>
      <c r="E46" s="32" t="s">
        <v>12</v>
      </c>
      <c r="F46" s="8" t="s">
        <v>82</v>
      </c>
      <c r="G46" s="32" t="s">
        <v>12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24"/>
    </row>
    <row r="47" spans="1:15" s="25" customFormat="1" ht="84" hidden="1" customHeight="1">
      <c r="A47" s="30" t="s">
        <v>30</v>
      </c>
      <c r="B47" s="31" t="s">
        <v>69</v>
      </c>
      <c r="C47" s="7" t="s">
        <v>2</v>
      </c>
      <c r="D47" s="32" t="s">
        <v>12</v>
      </c>
      <c r="E47" s="32" t="s">
        <v>12</v>
      </c>
      <c r="F47" s="8" t="s">
        <v>68</v>
      </c>
      <c r="G47" s="32" t="s">
        <v>12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24">
        <f>H47+I47+J47+K47+L47+M47+N47</f>
        <v>0</v>
      </c>
    </row>
    <row r="48" spans="1:15" s="25" customFormat="1" ht="61.5" hidden="1" customHeight="1">
      <c r="A48" s="46" t="s">
        <v>30</v>
      </c>
      <c r="B48" s="52" t="s">
        <v>86</v>
      </c>
      <c r="C48" s="48" t="s">
        <v>2</v>
      </c>
      <c r="D48" s="49" t="s">
        <v>12</v>
      </c>
      <c r="E48" s="49" t="s">
        <v>12</v>
      </c>
      <c r="F48" s="50" t="s">
        <v>87</v>
      </c>
      <c r="G48" s="49" t="s">
        <v>12</v>
      </c>
      <c r="H48" s="51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24">
        <f t="shared" ref="O48:O56" si="13">H48+I48+J48+K48+L48+M48+N48</f>
        <v>0</v>
      </c>
    </row>
    <row r="49" spans="1:15" s="25" customFormat="1" ht="54" hidden="1" customHeight="1">
      <c r="A49" s="46" t="s">
        <v>30</v>
      </c>
      <c r="B49" s="52" t="s">
        <v>88</v>
      </c>
      <c r="C49" s="48" t="s">
        <v>2</v>
      </c>
      <c r="D49" s="49" t="s">
        <v>12</v>
      </c>
      <c r="E49" s="49" t="s">
        <v>12</v>
      </c>
      <c r="F49" s="50" t="s">
        <v>89</v>
      </c>
      <c r="G49" s="49" t="s">
        <v>12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24">
        <f t="shared" si="13"/>
        <v>0</v>
      </c>
    </row>
    <row r="50" spans="1:15" s="25" customFormat="1" ht="37.5" customHeight="1">
      <c r="A50" s="46" t="s">
        <v>30</v>
      </c>
      <c r="B50" s="52" t="s">
        <v>122</v>
      </c>
      <c r="C50" s="48" t="s">
        <v>2</v>
      </c>
      <c r="D50" s="49" t="s">
        <v>12</v>
      </c>
      <c r="E50" s="49" t="s">
        <v>12</v>
      </c>
      <c r="F50" s="50" t="s">
        <v>90</v>
      </c>
      <c r="G50" s="49" t="s">
        <v>12</v>
      </c>
      <c r="H50" s="51">
        <v>5809.15</v>
      </c>
      <c r="I50" s="51">
        <v>2766.1</v>
      </c>
      <c r="J50" s="51">
        <v>5701.78</v>
      </c>
      <c r="K50" s="51">
        <v>5965.6</v>
      </c>
      <c r="L50" s="51">
        <v>8486.5</v>
      </c>
      <c r="M50" s="51">
        <v>8486.5</v>
      </c>
      <c r="N50" s="51">
        <v>8486.5</v>
      </c>
      <c r="O50" s="24">
        <f t="shared" si="13"/>
        <v>45702.13</v>
      </c>
    </row>
    <row r="51" spans="1:15" s="25" customFormat="1" ht="38.25" hidden="1" customHeight="1">
      <c r="A51" s="46" t="s">
        <v>30</v>
      </c>
      <c r="B51" s="52" t="s">
        <v>94</v>
      </c>
      <c r="C51" s="48" t="s">
        <v>2</v>
      </c>
      <c r="D51" s="49" t="s">
        <v>12</v>
      </c>
      <c r="E51" s="49" t="s">
        <v>12</v>
      </c>
      <c r="F51" s="50" t="s">
        <v>91</v>
      </c>
      <c r="G51" s="49" t="s">
        <v>12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24">
        <f t="shared" si="13"/>
        <v>0</v>
      </c>
    </row>
    <row r="52" spans="1:15" s="25" customFormat="1" ht="38.25" customHeight="1">
      <c r="A52" s="46" t="s">
        <v>30</v>
      </c>
      <c r="B52" s="52" t="s">
        <v>123</v>
      </c>
      <c r="C52" s="48" t="s">
        <v>2</v>
      </c>
      <c r="D52" s="49" t="s">
        <v>12</v>
      </c>
      <c r="E52" s="49" t="s">
        <v>12</v>
      </c>
      <c r="F52" s="50" t="s">
        <v>92</v>
      </c>
      <c r="G52" s="49" t="s">
        <v>12</v>
      </c>
      <c r="H52" s="51">
        <v>5974.85</v>
      </c>
      <c r="I52" s="51">
        <f>4593.2+75</f>
        <v>4668.2</v>
      </c>
      <c r="J52" s="51">
        <v>3000</v>
      </c>
      <c r="K52" s="51">
        <v>3000</v>
      </c>
      <c r="L52" s="51">
        <v>7600</v>
      </c>
      <c r="M52" s="51">
        <v>7600</v>
      </c>
      <c r="N52" s="51">
        <v>7600</v>
      </c>
      <c r="O52" s="24">
        <f t="shared" si="13"/>
        <v>39443.050000000003</v>
      </c>
    </row>
    <row r="53" spans="1:15" s="25" customFormat="1" ht="57.75" customHeight="1">
      <c r="A53" s="59" t="s">
        <v>109</v>
      </c>
      <c r="B53" s="58" t="s">
        <v>108</v>
      </c>
      <c r="C53" s="60" t="s">
        <v>39</v>
      </c>
      <c r="D53" s="61" t="s">
        <v>12</v>
      </c>
      <c r="E53" s="61" t="s">
        <v>12</v>
      </c>
      <c r="F53" s="61" t="s">
        <v>107</v>
      </c>
      <c r="G53" s="61" t="s">
        <v>12</v>
      </c>
      <c r="H53" s="36">
        <f>H54</f>
        <v>0</v>
      </c>
      <c r="I53" s="36">
        <f t="shared" ref="I53:N53" si="14">I54</f>
        <v>0</v>
      </c>
      <c r="J53" s="36">
        <f t="shared" si="14"/>
        <v>0</v>
      </c>
      <c r="K53" s="36">
        <f t="shared" si="14"/>
        <v>0</v>
      </c>
      <c r="L53" s="36">
        <f t="shared" si="14"/>
        <v>0</v>
      </c>
      <c r="M53" s="36">
        <f t="shared" si="14"/>
        <v>0</v>
      </c>
      <c r="N53" s="36">
        <f t="shared" si="14"/>
        <v>0</v>
      </c>
      <c r="O53" s="24">
        <f t="shared" si="13"/>
        <v>0</v>
      </c>
    </row>
    <row r="54" spans="1:15" s="25" customFormat="1" ht="73.5" hidden="1" customHeight="1">
      <c r="A54" s="46" t="s">
        <v>30</v>
      </c>
      <c r="B54" s="52" t="s">
        <v>110</v>
      </c>
      <c r="C54" s="48" t="s">
        <v>2</v>
      </c>
      <c r="D54" s="49" t="s">
        <v>12</v>
      </c>
      <c r="E54" s="49" t="s">
        <v>12</v>
      </c>
      <c r="F54" s="50" t="s">
        <v>111</v>
      </c>
      <c r="G54" s="49" t="s">
        <v>12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24">
        <f t="shared" si="13"/>
        <v>0</v>
      </c>
    </row>
    <row r="55" spans="1:15" s="25" customFormat="1" ht="38.25" customHeight="1">
      <c r="A55" s="59" t="s">
        <v>112</v>
      </c>
      <c r="B55" s="62" t="s">
        <v>114</v>
      </c>
      <c r="C55" s="60" t="s">
        <v>39</v>
      </c>
      <c r="D55" s="61" t="s">
        <v>12</v>
      </c>
      <c r="E55" s="61" t="s">
        <v>12</v>
      </c>
      <c r="F55" s="61" t="s">
        <v>113</v>
      </c>
      <c r="G55" s="61" t="s">
        <v>12</v>
      </c>
      <c r="H55" s="36">
        <f>H56</f>
        <v>5000</v>
      </c>
      <c r="I55" s="36">
        <f t="shared" ref="I55" si="15">I56</f>
        <v>0</v>
      </c>
      <c r="J55" s="36">
        <f t="shared" ref="J55" si="16">J56</f>
        <v>0</v>
      </c>
      <c r="K55" s="36">
        <f t="shared" ref="K55" si="17">K56</f>
        <v>0</v>
      </c>
      <c r="L55" s="36">
        <f t="shared" ref="L55" si="18">L56</f>
        <v>0</v>
      </c>
      <c r="M55" s="36">
        <f t="shared" ref="M55" si="19">M56</f>
        <v>0</v>
      </c>
      <c r="N55" s="36">
        <f t="shared" ref="N55" si="20">N56</f>
        <v>0</v>
      </c>
      <c r="O55" s="24">
        <f t="shared" si="13"/>
        <v>5000</v>
      </c>
    </row>
    <row r="56" spans="1:15" s="25" customFormat="1" ht="50.25" customHeight="1">
      <c r="A56" s="46" t="s">
        <v>30</v>
      </c>
      <c r="B56" s="52" t="s">
        <v>115</v>
      </c>
      <c r="C56" s="48" t="s">
        <v>2</v>
      </c>
      <c r="D56" s="49" t="s">
        <v>12</v>
      </c>
      <c r="E56" s="49" t="s">
        <v>12</v>
      </c>
      <c r="F56" s="49" t="s">
        <v>116</v>
      </c>
      <c r="G56" s="49" t="s">
        <v>12</v>
      </c>
      <c r="H56" s="51">
        <v>5000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24">
        <f t="shared" si="13"/>
        <v>5000</v>
      </c>
    </row>
  </sheetData>
  <mergeCells count="10">
    <mergeCell ref="A7:A8"/>
    <mergeCell ref="B7:B8"/>
    <mergeCell ref="C7:C8"/>
    <mergeCell ref="D7:G7"/>
    <mergeCell ref="H7:N7"/>
    <mergeCell ref="H2:N2"/>
    <mergeCell ref="H4:N4"/>
    <mergeCell ref="M3:N3"/>
    <mergeCell ref="A6:N6"/>
    <mergeCell ref="A5:N5"/>
  </mergeCells>
  <pageMargins left="0.78740157480314965" right="0.39370078740157483" top="0.39370078740157483" bottom="0.31496062992125984" header="0.59055118110236227" footer="0.39370078740157483"/>
  <pageSetup paperSize="9" scale="62" fitToWidth="0" fitToHeight="0" orientation="landscape" r:id="rId1"/>
  <headerFooter alignWithMargins="0"/>
  <rowBreaks count="1" manualBreakCount="1">
    <brk id="2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67"/>
  <sheetViews>
    <sheetView tabSelected="1" view="pageBreakPreview" zoomScaleSheetLayoutView="100" workbookViewId="0">
      <selection activeCell="D15" sqref="D15"/>
    </sheetView>
  </sheetViews>
  <sheetFormatPr defaultColWidth="7.5703125" defaultRowHeight="15.75"/>
  <cols>
    <col min="1" max="1" width="16.5703125" style="4" customWidth="1"/>
    <col min="2" max="2" width="27.28515625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8" width="10" style="17" customWidth="1"/>
    <col min="9" max="10" width="9.42578125" style="17" customWidth="1"/>
    <col min="11" max="11" width="3" style="17" customWidth="1"/>
    <col min="12" max="12" width="10.140625" style="16" bestFit="1" customWidth="1"/>
    <col min="13" max="16384" width="7.5703125" style="16"/>
  </cols>
  <sheetData>
    <row r="1" spans="1:14" ht="19.5" customHeight="1">
      <c r="C1" s="21"/>
      <c r="D1" s="26"/>
      <c r="E1" s="26"/>
      <c r="F1" s="26"/>
      <c r="G1" s="27"/>
      <c r="H1" s="26"/>
      <c r="I1" s="95" t="s">
        <v>117</v>
      </c>
      <c r="J1" s="95"/>
      <c r="K1" s="40"/>
    </row>
    <row r="2" spans="1:14" ht="60" customHeight="1">
      <c r="D2" s="93" t="s">
        <v>120</v>
      </c>
      <c r="E2" s="93"/>
      <c r="F2" s="93"/>
      <c r="G2" s="93"/>
      <c r="H2" s="93"/>
      <c r="I2" s="93"/>
      <c r="J2" s="93"/>
      <c r="K2" s="40"/>
    </row>
    <row r="3" spans="1:14" ht="27" customHeight="1">
      <c r="A3" s="97" t="s">
        <v>8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</row>
    <row r="4" spans="1:14" ht="34.5" customHeight="1">
      <c r="A4" s="96" t="s">
        <v>97</v>
      </c>
      <c r="B4" s="96"/>
      <c r="C4" s="96"/>
      <c r="D4" s="96"/>
      <c r="E4" s="96"/>
      <c r="F4" s="96"/>
      <c r="G4" s="96"/>
      <c r="H4" s="96"/>
      <c r="I4" s="96"/>
      <c r="J4" s="96"/>
      <c r="K4" s="41"/>
    </row>
    <row r="5" spans="1:14" ht="33" customHeight="1">
      <c r="A5" s="113" t="s">
        <v>9</v>
      </c>
      <c r="B5" s="113" t="s">
        <v>21</v>
      </c>
      <c r="C5" s="113" t="s">
        <v>20</v>
      </c>
      <c r="D5" s="100" t="s">
        <v>19</v>
      </c>
      <c r="E5" s="101"/>
      <c r="F5" s="101"/>
      <c r="G5" s="101"/>
      <c r="H5" s="101"/>
      <c r="I5" s="101"/>
      <c r="J5" s="102"/>
      <c r="K5" s="42"/>
    </row>
    <row r="6" spans="1:14" ht="45" customHeight="1">
      <c r="A6" s="114"/>
      <c r="B6" s="115"/>
      <c r="C6" s="114"/>
      <c r="D6" s="23" t="s">
        <v>22</v>
      </c>
      <c r="E6" s="90" t="s">
        <v>23</v>
      </c>
      <c r="F6" s="90" t="s">
        <v>24</v>
      </c>
      <c r="G6" s="90" t="s">
        <v>25</v>
      </c>
      <c r="H6" s="23" t="s">
        <v>26</v>
      </c>
      <c r="I6" s="23" t="s">
        <v>27</v>
      </c>
      <c r="J6" s="23" t="s">
        <v>28</v>
      </c>
      <c r="K6" s="42"/>
    </row>
    <row r="7" spans="1:14" ht="11.25" customHeight="1">
      <c r="A7" s="9">
        <v>1</v>
      </c>
      <c r="B7" s="9">
        <v>2</v>
      </c>
      <c r="C7" s="9">
        <v>3</v>
      </c>
      <c r="D7" s="9">
        <v>4</v>
      </c>
      <c r="E7" s="11">
        <v>5</v>
      </c>
      <c r="F7" s="11">
        <v>6</v>
      </c>
      <c r="G7" s="11">
        <v>7</v>
      </c>
      <c r="H7" s="9">
        <v>8</v>
      </c>
      <c r="I7" s="9">
        <v>9</v>
      </c>
      <c r="J7" s="9">
        <v>10</v>
      </c>
      <c r="K7" s="43"/>
    </row>
    <row r="8" spans="1:14" ht="23.25" customHeight="1">
      <c r="A8" s="108" t="s">
        <v>1</v>
      </c>
      <c r="B8" s="108" t="s">
        <v>98</v>
      </c>
      <c r="C8" s="63" t="s">
        <v>18</v>
      </c>
      <c r="D8" s="64">
        <f t="shared" ref="D8:J8" si="0">SUM(D9:D12)</f>
        <v>64286.18</v>
      </c>
      <c r="E8" s="92">
        <f t="shared" si="0"/>
        <v>12979.5</v>
      </c>
      <c r="F8" s="92">
        <f t="shared" si="0"/>
        <v>20723.965</v>
      </c>
      <c r="G8" s="92">
        <f t="shared" si="0"/>
        <v>13865.6</v>
      </c>
      <c r="H8" s="64">
        <f t="shared" si="0"/>
        <v>21986.5</v>
      </c>
      <c r="I8" s="64">
        <f t="shared" si="0"/>
        <v>21986.5</v>
      </c>
      <c r="J8" s="64">
        <f t="shared" si="0"/>
        <v>21986.5</v>
      </c>
      <c r="K8" s="44"/>
      <c r="L8" s="20">
        <f>SUM(D8:J8)</f>
        <v>177814.745</v>
      </c>
    </row>
    <row r="9" spans="1:14" ht="27" customHeight="1">
      <c r="A9" s="109"/>
      <c r="B9" s="109"/>
      <c r="C9" s="19" t="s">
        <v>15</v>
      </c>
      <c r="D9" s="39">
        <f t="shared" ref="D9:J12" si="1">D14+D44</f>
        <v>27250.089999999997</v>
      </c>
      <c r="E9" s="91">
        <f t="shared" si="1"/>
        <v>0</v>
      </c>
      <c r="F9" s="91">
        <f t="shared" si="1"/>
        <v>2297.6</v>
      </c>
      <c r="G9" s="91">
        <f t="shared" si="1"/>
        <v>0</v>
      </c>
      <c r="H9" s="39">
        <f t="shared" si="1"/>
        <v>0</v>
      </c>
      <c r="I9" s="39">
        <f t="shared" si="1"/>
        <v>0</v>
      </c>
      <c r="J9" s="39">
        <f t="shared" si="1"/>
        <v>0</v>
      </c>
      <c r="K9" s="44"/>
      <c r="L9" s="20">
        <f>SUM(D9:J9)</f>
        <v>29547.689999999995</v>
      </c>
    </row>
    <row r="10" spans="1:14" ht="30" customHeight="1">
      <c r="A10" s="109"/>
      <c r="B10" s="109"/>
      <c r="C10" s="19" t="s">
        <v>14</v>
      </c>
      <c r="D10" s="39">
        <f t="shared" si="1"/>
        <v>11290.9</v>
      </c>
      <c r="E10" s="91">
        <f t="shared" si="1"/>
        <v>1000</v>
      </c>
      <c r="F10" s="91">
        <f t="shared" si="1"/>
        <v>3824.6</v>
      </c>
      <c r="G10" s="91">
        <f t="shared" si="1"/>
        <v>1000</v>
      </c>
      <c r="H10" s="39">
        <f t="shared" si="1"/>
        <v>0</v>
      </c>
      <c r="I10" s="39">
        <f t="shared" si="1"/>
        <v>0</v>
      </c>
      <c r="J10" s="39">
        <f t="shared" si="1"/>
        <v>0</v>
      </c>
      <c r="K10" s="44"/>
      <c r="L10" s="20">
        <f>SUM(D10:J10)</f>
        <v>17115.5</v>
      </c>
    </row>
    <row r="11" spans="1:14" ht="24" customHeight="1">
      <c r="A11" s="109"/>
      <c r="B11" s="109"/>
      <c r="C11" s="19" t="s">
        <v>71</v>
      </c>
      <c r="D11" s="39">
        <f t="shared" si="1"/>
        <v>25745.190000000002</v>
      </c>
      <c r="E11" s="91">
        <f t="shared" si="1"/>
        <v>11979.5</v>
      </c>
      <c r="F11" s="91">
        <f t="shared" si="1"/>
        <v>14601.764999999999</v>
      </c>
      <c r="G11" s="91">
        <f t="shared" si="1"/>
        <v>12865.6</v>
      </c>
      <c r="H11" s="39">
        <f t="shared" si="1"/>
        <v>21986.5</v>
      </c>
      <c r="I11" s="39">
        <f t="shared" si="1"/>
        <v>21986.5</v>
      </c>
      <c r="J11" s="39">
        <f t="shared" si="1"/>
        <v>21986.5</v>
      </c>
      <c r="K11" s="44"/>
      <c r="L11" s="20">
        <f>SUM(D11:J11)</f>
        <v>131151.55499999999</v>
      </c>
    </row>
    <row r="12" spans="1:14" ht="21" customHeight="1">
      <c r="A12" s="110"/>
      <c r="B12" s="110"/>
      <c r="C12" s="19" t="s">
        <v>13</v>
      </c>
      <c r="D12" s="39">
        <f t="shared" si="1"/>
        <v>0</v>
      </c>
      <c r="E12" s="91">
        <f t="shared" si="1"/>
        <v>0</v>
      </c>
      <c r="F12" s="91">
        <f t="shared" si="1"/>
        <v>0</v>
      </c>
      <c r="G12" s="91">
        <f t="shared" si="1"/>
        <v>0</v>
      </c>
      <c r="H12" s="39">
        <f t="shared" si="1"/>
        <v>0</v>
      </c>
      <c r="I12" s="39">
        <f t="shared" si="1"/>
        <v>0</v>
      </c>
      <c r="J12" s="39">
        <f t="shared" si="1"/>
        <v>0</v>
      </c>
      <c r="K12" s="44"/>
    </row>
    <row r="13" spans="1:14" ht="21.75" customHeight="1">
      <c r="A13" s="103" t="s">
        <v>17</v>
      </c>
      <c r="B13" s="103" t="s">
        <v>99</v>
      </c>
      <c r="C13" s="69" t="s">
        <v>16</v>
      </c>
      <c r="D13" s="82">
        <f>SUM(D14:D17)</f>
        <v>46702.18</v>
      </c>
      <c r="E13" s="82">
        <f t="shared" ref="E13:J13" si="2">SUM(E14:E17)</f>
        <v>5465</v>
      </c>
      <c r="F13" s="82">
        <f t="shared" si="2"/>
        <v>11122.189999999999</v>
      </c>
      <c r="G13" s="82">
        <f t="shared" si="2"/>
        <v>4000</v>
      </c>
      <c r="H13" s="82">
        <f t="shared" si="2"/>
        <v>5000</v>
      </c>
      <c r="I13" s="82">
        <f t="shared" si="2"/>
        <v>5000</v>
      </c>
      <c r="J13" s="82">
        <f t="shared" si="2"/>
        <v>5000</v>
      </c>
      <c r="K13" s="44"/>
      <c r="L13" s="20">
        <f>SUM(D13:J13)</f>
        <v>82289.37</v>
      </c>
    </row>
    <row r="14" spans="1:14" ht="28.5" customHeight="1">
      <c r="A14" s="104"/>
      <c r="B14" s="104"/>
      <c r="C14" s="63" t="s">
        <v>15</v>
      </c>
      <c r="D14" s="64">
        <f>D19+D24+D29+D34+D39</f>
        <v>27250.089999999997</v>
      </c>
      <c r="E14" s="92">
        <f t="shared" ref="E14:G14" si="3">E19+E24+E39+E29</f>
        <v>0</v>
      </c>
      <c r="F14" s="92">
        <f t="shared" si="3"/>
        <v>2297.6</v>
      </c>
      <c r="G14" s="92">
        <f t="shared" si="3"/>
        <v>0</v>
      </c>
      <c r="H14" s="64">
        <f t="shared" ref="H14:J14" si="4">H19+H24</f>
        <v>0</v>
      </c>
      <c r="I14" s="64">
        <f t="shared" si="4"/>
        <v>0</v>
      </c>
      <c r="J14" s="64">
        <f t="shared" si="4"/>
        <v>0</v>
      </c>
      <c r="K14" s="44"/>
      <c r="L14" s="20">
        <f>SUM(D14:J14)</f>
        <v>29547.689999999995</v>
      </c>
    </row>
    <row r="15" spans="1:14" ht="29.25" customHeight="1">
      <c r="A15" s="104"/>
      <c r="B15" s="105"/>
      <c r="C15" s="63" t="s">
        <v>14</v>
      </c>
      <c r="D15" s="64">
        <f>D20+D25+D30+D35+D40</f>
        <v>11290.9</v>
      </c>
      <c r="E15" s="92">
        <f>E20+E25+E30+E35+E40</f>
        <v>1000</v>
      </c>
      <c r="F15" s="92">
        <f>F20+F25+F40+F35</f>
        <v>3824.6</v>
      </c>
      <c r="G15" s="92">
        <f>G20+G25+G30+G35+G40</f>
        <v>1000</v>
      </c>
      <c r="H15" s="64">
        <f t="shared" ref="H15:J17" si="5">H20+H25+H40</f>
        <v>0</v>
      </c>
      <c r="I15" s="64">
        <f t="shared" si="5"/>
        <v>0</v>
      </c>
      <c r="J15" s="64">
        <f t="shared" si="5"/>
        <v>0</v>
      </c>
      <c r="K15" s="44"/>
      <c r="L15" s="20">
        <f>SUM(D15:J15)</f>
        <v>17115.5</v>
      </c>
    </row>
    <row r="16" spans="1:14" ht="17.25" customHeight="1">
      <c r="A16" s="104"/>
      <c r="B16" s="105"/>
      <c r="C16" s="63" t="s">
        <v>71</v>
      </c>
      <c r="D16" s="64">
        <f>D21+D26+D31+D36+D41</f>
        <v>8161.1900000000005</v>
      </c>
      <c r="E16" s="92">
        <f t="shared" ref="E16:G17" si="6">E21+E26+E41</f>
        <v>4465</v>
      </c>
      <c r="F16" s="92">
        <f t="shared" si="6"/>
        <v>4999.99</v>
      </c>
      <c r="G16" s="92">
        <f t="shared" si="6"/>
        <v>3000</v>
      </c>
      <c r="H16" s="64">
        <f t="shared" si="5"/>
        <v>5000</v>
      </c>
      <c r="I16" s="64">
        <f t="shared" si="5"/>
        <v>5000</v>
      </c>
      <c r="J16" s="64">
        <f t="shared" si="5"/>
        <v>5000</v>
      </c>
      <c r="K16" s="44"/>
      <c r="L16" s="20">
        <f>SUM(D16:J16)</f>
        <v>35626.18</v>
      </c>
    </row>
    <row r="17" spans="1:12" ht="31.5" customHeight="1">
      <c r="A17" s="107"/>
      <c r="B17" s="106"/>
      <c r="C17" s="63" t="s">
        <v>13</v>
      </c>
      <c r="D17" s="64">
        <f>D22+D27+D42</f>
        <v>0</v>
      </c>
      <c r="E17" s="92">
        <f t="shared" si="6"/>
        <v>0</v>
      </c>
      <c r="F17" s="92">
        <f t="shared" si="6"/>
        <v>0</v>
      </c>
      <c r="G17" s="92">
        <f t="shared" si="6"/>
        <v>0</v>
      </c>
      <c r="H17" s="64">
        <f t="shared" si="5"/>
        <v>0</v>
      </c>
      <c r="I17" s="64">
        <f t="shared" si="5"/>
        <v>0</v>
      </c>
      <c r="J17" s="64">
        <f t="shared" si="5"/>
        <v>0</v>
      </c>
      <c r="K17" s="44"/>
    </row>
    <row r="18" spans="1:12" ht="15.75" customHeight="1">
      <c r="A18" s="108" t="s">
        <v>32</v>
      </c>
      <c r="B18" s="108" t="s">
        <v>33</v>
      </c>
      <c r="C18" s="67" t="s">
        <v>16</v>
      </c>
      <c r="D18" s="68">
        <f>SUM(D19:D22)</f>
        <v>5384.37</v>
      </c>
      <c r="E18" s="68">
        <f>SUM(E19:E22)</f>
        <v>100</v>
      </c>
      <c r="F18" s="68">
        <f t="shared" ref="F18:J18" si="7">SUM(F19:F22)</f>
        <v>5122.2</v>
      </c>
      <c r="G18" s="68">
        <f t="shared" si="7"/>
        <v>0</v>
      </c>
      <c r="H18" s="68">
        <f t="shared" si="7"/>
        <v>0</v>
      </c>
      <c r="I18" s="68">
        <f t="shared" si="7"/>
        <v>0</v>
      </c>
      <c r="J18" s="68">
        <f t="shared" si="7"/>
        <v>0</v>
      </c>
      <c r="K18" s="44"/>
      <c r="L18" s="20">
        <f>SUM(D18:J18)</f>
        <v>10606.57</v>
      </c>
    </row>
    <row r="19" spans="1:12" ht="27.75" customHeight="1">
      <c r="A19" s="109"/>
      <c r="B19" s="109"/>
      <c r="C19" s="19" t="s">
        <v>15</v>
      </c>
      <c r="D19" s="39">
        <v>2761.99</v>
      </c>
      <c r="E19" s="91">
        <v>0</v>
      </c>
      <c r="F19" s="91">
        <v>2297.6</v>
      </c>
      <c r="G19" s="91">
        <v>0</v>
      </c>
      <c r="H19" s="39">
        <v>0</v>
      </c>
      <c r="I19" s="39">
        <v>0</v>
      </c>
      <c r="J19" s="39">
        <v>0</v>
      </c>
      <c r="K19" s="44"/>
    </row>
    <row r="20" spans="1:12" ht="25.5" customHeight="1">
      <c r="A20" s="109"/>
      <c r="B20" s="111"/>
      <c r="C20" s="19" t="s">
        <v>14</v>
      </c>
      <c r="D20" s="39">
        <v>404</v>
      </c>
      <c r="E20" s="91">
        <v>0</v>
      </c>
      <c r="F20" s="91">
        <v>2824.6</v>
      </c>
      <c r="G20" s="91">
        <v>0</v>
      </c>
      <c r="H20" s="39">
        <v>0</v>
      </c>
      <c r="I20" s="39">
        <v>0</v>
      </c>
      <c r="J20" s="39">
        <v>0</v>
      </c>
      <c r="K20" s="44"/>
    </row>
    <row r="21" spans="1:12" ht="15.75" customHeight="1">
      <c r="A21" s="109"/>
      <c r="B21" s="111"/>
      <c r="C21" s="19" t="s">
        <v>71</v>
      </c>
      <c r="D21" s="39">
        <f>'Прил. 3'!H13+'Прил. 3'!H14</f>
        <v>2218.38</v>
      </c>
      <c r="E21" s="91">
        <f>'Прил. 3'!I13+'Прил. 3'!I14</f>
        <v>100</v>
      </c>
      <c r="F21" s="91">
        <f>'Прил. 3'!J13+'Прил. 3'!J14</f>
        <v>0</v>
      </c>
      <c r="G21" s="91">
        <f>'Прил. 3'!K18+'Прил. 3'!K19+'Прил. 3'!K20+'Прил. 3'!K21+'Прил. 3'!K22</f>
        <v>0</v>
      </c>
      <c r="H21" s="39">
        <f>'Прил. 3'!L18+'Прил. 3'!L19+'Прил. 3'!L20+'Прил. 3'!L21+'Прил. 3'!L22</f>
        <v>0</v>
      </c>
      <c r="I21" s="39">
        <f>'Прил. 3'!M18+'Прил. 3'!M19+'Прил. 3'!M20+'Прил. 3'!M21+'Прил. 3'!M22</f>
        <v>0</v>
      </c>
      <c r="J21" s="39">
        <f>'Прил. 3'!N18+'Прил. 3'!N19+'Прил. 3'!N20+'Прил. 3'!N21+'Прил. 3'!N22</f>
        <v>0</v>
      </c>
      <c r="K21" s="44"/>
    </row>
    <row r="22" spans="1:12" ht="18.75" customHeight="1">
      <c r="A22" s="110"/>
      <c r="B22" s="112"/>
      <c r="C22" s="19" t="s">
        <v>13</v>
      </c>
      <c r="D22" s="39">
        <v>0</v>
      </c>
      <c r="E22" s="91">
        <v>0</v>
      </c>
      <c r="F22" s="91">
        <v>0</v>
      </c>
      <c r="G22" s="91">
        <v>0</v>
      </c>
      <c r="H22" s="39">
        <v>0</v>
      </c>
      <c r="I22" s="39">
        <v>0</v>
      </c>
      <c r="J22" s="39">
        <v>0</v>
      </c>
      <c r="K22" s="44"/>
    </row>
    <row r="23" spans="1:12" ht="18.75" customHeight="1">
      <c r="A23" s="108" t="s">
        <v>56</v>
      </c>
      <c r="B23" s="108" t="s">
        <v>59</v>
      </c>
      <c r="C23" s="67" t="s">
        <v>16</v>
      </c>
      <c r="D23" s="68">
        <f>SUM(D24:D27)</f>
        <v>16582.310000000001</v>
      </c>
      <c r="E23" s="68">
        <f t="shared" ref="E23:J23" si="8">SUM(E24:E27)</f>
        <v>4365</v>
      </c>
      <c r="F23" s="68">
        <f t="shared" si="8"/>
        <v>4999.99</v>
      </c>
      <c r="G23" s="68">
        <f t="shared" si="8"/>
        <v>3000</v>
      </c>
      <c r="H23" s="68">
        <f t="shared" si="8"/>
        <v>5000</v>
      </c>
      <c r="I23" s="68">
        <f t="shared" si="8"/>
        <v>5000</v>
      </c>
      <c r="J23" s="68">
        <f t="shared" si="8"/>
        <v>5000</v>
      </c>
      <c r="K23" s="44"/>
      <c r="L23" s="20">
        <f>SUM(D23:J23)</f>
        <v>43947.3</v>
      </c>
    </row>
    <row r="24" spans="1:12" ht="25.5">
      <c r="A24" s="109"/>
      <c r="B24" s="109"/>
      <c r="C24" s="19" t="s">
        <v>15</v>
      </c>
      <c r="D24" s="39">
        <v>0</v>
      </c>
      <c r="E24" s="91">
        <v>0</v>
      </c>
      <c r="F24" s="91">
        <v>0</v>
      </c>
      <c r="G24" s="91">
        <v>0</v>
      </c>
      <c r="H24" s="39">
        <v>0</v>
      </c>
      <c r="I24" s="39">
        <v>0</v>
      </c>
      <c r="J24" s="39">
        <v>0</v>
      </c>
      <c r="K24" s="44"/>
    </row>
    <row r="25" spans="1:12" ht="25.5" customHeight="1">
      <c r="A25" s="109"/>
      <c r="B25" s="111"/>
      <c r="C25" s="19" t="s">
        <v>14</v>
      </c>
      <c r="D25" s="39">
        <f>'Прил. 3'!H24</f>
        <v>10639.5</v>
      </c>
      <c r="E25" s="91">
        <f>'Прил. 3'!I24</f>
        <v>0</v>
      </c>
      <c r="F25" s="91">
        <f>'Прил. 3'!J24</f>
        <v>0</v>
      </c>
      <c r="G25" s="91">
        <f>'Прил. 3'!K24</f>
        <v>0</v>
      </c>
      <c r="H25" s="39">
        <f>'Прил. 3'!L24</f>
        <v>0</v>
      </c>
      <c r="I25" s="39">
        <f>'Прил. 3'!M24</f>
        <v>0</v>
      </c>
      <c r="J25" s="39">
        <f>'Прил. 3'!N24</f>
        <v>0</v>
      </c>
      <c r="K25" s="44"/>
      <c r="L25" s="20">
        <f>SUM(D25:J25)</f>
        <v>10639.5</v>
      </c>
    </row>
    <row r="26" spans="1:12" ht="15.75" customHeight="1">
      <c r="A26" s="109"/>
      <c r="B26" s="111"/>
      <c r="C26" s="19" t="s">
        <v>71</v>
      </c>
      <c r="D26" s="39">
        <f>'Прил. 3'!H25+0.01</f>
        <v>5942.81</v>
      </c>
      <c r="E26" s="91">
        <f>'Прил. 3'!I25</f>
        <v>4365</v>
      </c>
      <c r="F26" s="91">
        <f>'Прил. 3'!J25+0.04</f>
        <v>4999.99</v>
      </c>
      <c r="G26" s="91">
        <f>'Прил. 3'!K25</f>
        <v>3000</v>
      </c>
      <c r="H26" s="39">
        <f>'Прил. 3'!L25</f>
        <v>5000</v>
      </c>
      <c r="I26" s="39">
        <f>'Прил. 3'!M25</f>
        <v>5000</v>
      </c>
      <c r="J26" s="39">
        <f>'Прил. 3'!N25</f>
        <v>5000</v>
      </c>
      <c r="K26" s="44"/>
      <c r="L26" s="20">
        <f>SUM(D26:J26)</f>
        <v>33307.800000000003</v>
      </c>
    </row>
    <row r="27" spans="1:12" ht="19.5" customHeight="1">
      <c r="A27" s="110"/>
      <c r="B27" s="112"/>
      <c r="C27" s="19" t="s">
        <v>13</v>
      </c>
      <c r="D27" s="39">
        <v>0</v>
      </c>
      <c r="E27" s="91">
        <v>0</v>
      </c>
      <c r="F27" s="91">
        <v>0</v>
      </c>
      <c r="G27" s="91">
        <v>0</v>
      </c>
      <c r="H27" s="39">
        <v>0</v>
      </c>
      <c r="I27" s="39">
        <v>0</v>
      </c>
      <c r="J27" s="39">
        <v>0</v>
      </c>
      <c r="K27" s="44"/>
    </row>
    <row r="28" spans="1:12" ht="19.5" customHeight="1">
      <c r="A28" s="108" t="s">
        <v>64</v>
      </c>
      <c r="B28" s="108" t="s">
        <v>63</v>
      </c>
      <c r="C28" s="67" t="s">
        <v>16</v>
      </c>
      <c r="D28" s="68">
        <f>SUM(D29:D32)</f>
        <v>24735.5</v>
      </c>
      <c r="E28" s="68">
        <f t="shared" ref="E28:J28" si="9">SUM(E29:E32)</f>
        <v>0</v>
      </c>
      <c r="F28" s="68">
        <f t="shared" si="9"/>
        <v>0</v>
      </c>
      <c r="G28" s="68">
        <f t="shared" si="9"/>
        <v>0</v>
      </c>
      <c r="H28" s="68">
        <f t="shared" si="9"/>
        <v>0</v>
      </c>
      <c r="I28" s="68">
        <f t="shared" si="9"/>
        <v>0</v>
      </c>
      <c r="J28" s="68">
        <f t="shared" si="9"/>
        <v>0</v>
      </c>
      <c r="K28" s="44"/>
      <c r="L28" s="20">
        <f>SUM(D28:J28)</f>
        <v>24735.5</v>
      </c>
    </row>
    <row r="29" spans="1:12" ht="27.75" customHeight="1">
      <c r="A29" s="109"/>
      <c r="B29" s="109"/>
      <c r="C29" s="19" t="s">
        <v>15</v>
      </c>
      <c r="D29" s="39">
        <f>18799.3+5688.8</f>
        <v>24488.1</v>
      </c>
      <c r="E29" s="91">
        <f>'Прил. 3'!I22</f>
        <v>0</v>
      </c>
      <c r="F29" s="91">
        <f>'Прил. 3'!J22</f>
        <v>0</v>
      </c>
      <c r="G29" s="91">
        <f>'Прил. 3'!K22</f>
        <v>0</v>
      </c>
      <c r="H29" s="39">
        <f>'Прил. 3'!L22</f>
        <v>0</v>
      </c>
      <c r="I29" s="39">
        <f>'Прил. 3'!M22</f>
        <v>0</v>
      </c>
      <c r="J29" s="39">
        <f>'Прил. 3'!N22</f>
        <v>0</v>
      </c>
      <c r="K29" s="44"/>
    </row>
    <row r="30" spans="1:12" ht="31.5" customHeight="1">
      <c r="A30" s="109"/>
      <c r="B30" s="111"/>
      <c r="C30" s="19" t="s">
        <v>14</v>
      </c>
      <c r="D30" s="39">
        <f>189.9+57.5</f>
        <v>247.4</v>
      </c>
      <c r="E30" s="91">
        <v>0</v>
      </c>
      <c r="F30" s="91">
        <v>0</v>
      </c>
      <c r="G30" s="91">
        <v>0</v>
      </c>
      <c r="H30" s="39">
        <v>0</v>
      </c>
      <c r="I30" s="39">
        <v>0</v>
      </c>
      <c r="J30" s="39">
        <v>0</v>
      </c>
      <c r="K30" s="44"/>
    </row>
    <row r="31" spans="1:12" ht="19.5" customHeight="1">
      <c r="A31" s="109"/>
      <c r="B31" s="111"/>
      <c r="C31" s="19" t="s">
        <v>71</v>
      </c>
      <c r="D31" s="39">
        <v>0</v>
      </c>
      <c r="E31" s="91">
        <v>0</v>
      </c>
      <c r="F31" s="91">
        <v>0</v>
      </c>
      <c r="G31" s="91">
        <v>0</v>
      </c>
      <c r="H31" s="39">
        <v>0</v>
      </c>
      <c r="I31" s="39">
        <v>0</v>
      </c>
      <c r="J31" s="39">
        <v>0</v>
      </c>
      <c r="K31" s="44"/>
    </row>
    <row r="32" spans="1:12" ht="29.25" customHeight="1">
      <c r="A32" s="110"/>
      <c r="B32" s="112"/>
      <c r="C32" s="19" t="s">
        <v>13</v>
      </c>
      <c r="D32" s="39">
        <v>0</v>
      </c>
      <c r="E32" s="91">
        <v>0</v>
      </c>
      <c r="F32" s="91">
        <v>0</v>
      </c>
      <c r="G32" s="91">
        <v>0</v>
      </c>
      <c r="H32" s="39">
        <v>0</v>
      </c>
      <c r="I32" s="39">
        <v>0</v>
      </c>
      <c r="J32" s="39">
        <v>0</v>
      </c>
      <c r="K32" s="44"/>
    </row>
    <row r="33" spans="1:12" ht="29.25" customHeight="1">
      <c r="A33" s="108" t="s">
        <v>139</v>
      </c>
      <c r="B33" s="108" t="s">
        <v>140</v>
      </c>
      <c r="C33" s="67" t="s">
        <v>16</v>
      </c>
      <c r="D33" s="68">
        <f>SUM(D34:D37)</f>
        <v>0</v>
      </c>
      <c r="E33" s="68">
        <f t="shared" ref="E33:J33" si="10">SUM(E34:E37)</f>
        <v>1000</v>
      </c>
      <c r="F33" s="68">
        <f t="shared" si="10"/>
        <v>1000</v>
      </c>
      <c r="G33" s="68">
        <f t="shared" si="10"/>
        <v>1000</v>
      </c>
      <c r="H33" s="68">
        <f t="shared" si="10"/>
        <v>0</v>
      </c>
      <c r="I33" s="68">
        <f t="shared" si="10"/>
        <v>0</v>
      </c>
      <c r="J33" s="68">
        <f t="shared" si="10"/>
        <v>0</v>
      </c>
      <c r="K33" s="44"/>
    </row>
    <row r="34" spans="1:12" ht="29.25" customHeight="1">
      <c r="A34" s="109"/>
      <c r="B34" s="109"/>
      <c r="C34" s="19" t="s">
        <v>15</v>
      </c>
      <c r="D34" s="39">
        <v>0</v>
      </c>
      <c r="E34" s="91">
        <f>'Прил. 3'!I27</f>
        <v>0</v>
      </c>
      <c r="F34" s="91">
        <f>'Прил. 3'!J27</f>
        <v>0</v>
      </c>
      <c r="G34" s="91">
        <f>'Прил. 3'!K27</f>
        <v>0</v>
      </c>
      <c r="H34" s="39">
        <f>'Прил. 3'!L27</f>
        <v>0</v>
      </c>
      <c r="I34" s="39">
        <f>'Прил. 3'!M27</f>
        <v>0</v>
      </c>
      <c r="J34" s="39">
        <f>'Прил. 3'!N27</f>
        <v>0</v>
      </c>
      <c r="K34" s="44"/>
    </row>
    <row r="35" spans="1:12" ht="29.25" customHeight="1">
      <c r="A35" s="109"/>
      <c r="B35" s="111"/>
      <c r="C35" s="19" t="s">
        <v>14</v>
      </c>
      <c r="D35" s="39">
        <v>0</v>
      </c>
      <c r="E35" s="91">
        <v>1000</v>
      </c>
      <c r="F35" s="91">
        <v>1000</v>
      </c>
      <c r="G35" s="91">
        <v>1000</v>
      </c>
      <c r="H35" s="39">
        <v>0</v>
      </c>
      <c r="I35" s="39">
        <v>0</v>
      </c>
      <c r="J35" s="39">
        <v>0</v>
      </c>
      <c r="K35" s="44"/>
    </row>
    <row r="36" spans="1:12" ht="29.25" customHeight="1">
      <c r="A36" s="109"/>
      <c r="B36" s="111"/>
      <c r="C36" s="19" t="s">
        <v>71</v>
      </c>
      <c r="D36" s="39">
        <v>0</v>
      </c>
      <c r="E36" s="91">
        <v>0</v>
      </c>
      <c r="F36" s="91">
        <v>0</v>
      </c>
      <c r="G36" s="91">
        <v>0</v>
      </c>
      <c r="H36" s="39">
        <v>0</v>
      </c>
      <c r="I36" s="39">
        <v>0</v>
      </c>
      <c r="J36" s="39">
        <v>0</v>
      </c>
      <c r="K36" s="44"/>
    </row>
    <row r="37" spans="1:12" ht="29.25" customHeight="1">
      <c r="A37" s="110"/>
      <c r="B37" s="112"/>
      <c r="C37" s="19" t="s">
        <v>13</v>
      </c>
      <c r="D37" s="39">
        <v>0</v>
      </c>
      <c r="E37" s="91">
        <v>0</v>
      </c>
      <c r="F37" s="91">
        <v>0</v>
      </c>
      <c r="G37" s="91">
        <v>0</v>
      </c>
      <c r="H37" s="39">
        <v>0</v>
      </c>
      <c r="I37" s="39">
        <v>0</v>
      </c>
      <c r="J37" s="39">
        <v>0</v>
      </c>
      <c r="K37" s="44"/>
    </row>
    <row r="38" spans="1:12" ht="21" customHeight="1">
      <c r="A38" s="108" t="s">
        <v>134</v>
      </c>
      <c r="B38" s="108" t="s">
        <v>135</v>
      </c>
      <c r="C38" s="67" t="s">
        <v>16</v>
      </c>
      <c r="D38" s="68">
        <f>SUM(D39:D42)</f>
        <v>0</v>
      </c>
      <c r="E38" s="68">
        <f t="shared" ref="E38:J38" si="11">SUM(E39:E42)</f>
        <v>0</v>
      </c>
      <c r="F38" s="68">
        <f t="shared" si="11"/>
        <v>0</v>
      </c>
      <c r="G38" s="68">
        <f t="shared" si="11"/>
        <v>0</v>
      </c>
      <c r="H38" s="68">
        <f t="shared" si="11"/>
        <v>0</v>
      </c>
      <c r="I38" s="68">
        <f t="shared" si="11"/>
        <v>0</v>
      </c>
      <c r="J38" s="68">
        <f t="shared" si="11"/>
        <v>0</v>
      </c>
      <c r="K38" s="44"/>
      <c r="L38" s="20">
        <f>SUM(D38:J38)</f>
        <v>0</v>
      </c>
    </row>
    <row r="39" spans="1:12" ht="25.5">
      <c r="A39" s="109"/>
      <c r="B39" s="109"/>
      <c r="C39" s="19" t="s">
        <v>15</v>
      </c>
      <c r="D39" s="39">
        <v>0</v>
      </c>
      <c r="E39" s="91">
        <f>'Прил. 3'!I30</f>
        <v>0</v>
      </c>
      <c r="F39" s="91">
        <v>0</v>
      </c>
      <c r="G39" s="91">
        <v>0</v>
      </c>
      <c r="H39" s="39">
        <f>'Прил. 3'!L30</f>
        <v>0</v>
      </c>
      <c r="I39" s="39">
        <f>'Прил. 3'!M30</f>
        <v>0</v>
      </c>
      <c r="J39" s="39">
        <f>'Прил. 3'!N30</f>
        <v>0</v>
      </c>
      <c r="K39" s="44"/>
    </row>
    <row r="40" spans="1:12" ht="30" customHeight="1">
      <c r="A40" s="109"/>
      <c r="B40" s="111"/>
      <c r="C40" s="19" t="s">
        <v>14</v>
      </c>
      <c r="D40" s="39">
        <v>0</v>
      </c>
      <c r="E40" s="91">
        <v>0</v>
      </c>
      <c r="F40" s="91">
        <v>0</v>
      </c>
      <c r="G40" s="91">
        <v>0</v>
      </c>
      <c r="H40" s="39">
        <f>'Прил. 3'!L31</f>
        <v>0</v>
      </c>
      <c r="I40" s="39">
        <f>'Прил. 3'!M31</f>
        <v>0</v>
      </c>
      <c r="J40" s="39">
        <f>'Прил. 3'!N31</f>
        <v>0</v>
      </c>
      <c r="K40" s="44"/>
    </row>
    <row r="41" spans="1:12" ht="26.25" customHeight="1">
      <c r="A41" s="109"/>
      <c r="B41" s="111"/>
      <c r="C41" s="19" t="s">
        <v>71</v>
      </c>
      <c r="D41" s="39">
        <v>0</v>
      </c>
      <c r="E41" s="91">
        <v>0</v>
      </c>
      <c r="F41" s="91">
        <v>0</v>
      </c>
      <c r="G41" s="91">
        <v>0</v>
      </c>
      <c r="H41" s="39">
        <v>0</v>
      </c>
      <c r="I41" s="39">
        <v>0</v>
      </c>
      <c r="J41" s="39">
        <v>0</v>
      </c>
      <c r="K41" s="44"/>
    </row>
    <row r="42" spans="1:12" ht="19.5" customHeight="1">
      <c r="A42" s="110"/>
      <c r="B42" s="112"/>
      <c r="C42" s="19" t="s">
        <v>13</v>
      </c>
      <c r="D42" s="39">
        <v>0</v>
      </c>
      <c r="E42" s="91">
        <v>0</v>
      </c>
      <c r="F42" s="91">
        <v>0</v>
      </c>
      <c r="G42" s="91">
        <v>0</v>
      </c>
      <c r="H42" s="39">
        <v>0</v>
      </c>
      <c r="I42" s="39">
        <v>0</v>
      </c>
      <c r="J42" s="39">
        <v>0</v>
      </c>
      <c r="K42" s="44"/>
    </row>
    <row r="43" spans="1:12" ht="23.25" customHeight="1">
      <c r="A43" s="103" t="s">
        <v>10</v>
      </c>
      <c r="B43" s="103" t="s">
        <v>100</v>
      </c>
      <c r="C43" s="63" t="s">
        <v>16</v>
      </c>
      <c r="D43" s="83">
        <f t="shared" ref="D43:J43" si="12">SUM(D44:D47)</f>
        <v>17584</v>
      </c>
      <c r="E43" s="82">
        <f t="shared" si="12"/>
        <v>7514.4999999999991</v>
      </c>
      <c r="F43" s="82">
        <f t="shared" si="12"/>
        <v>9601.7749999999996</v>
      </c>
      <c r="G43" s="82">
        <f t="shared" si="12"/>
        <v>9865.6</v>
      </c>
      <c r="H43" s="83">
        <f t="shared" si="12"/>
        <v>16986.5</v>
      </c>
      <c r="I43" s="83">
        <f t="shared" si="12"/>
        <v>16986.5</v>
      </c>
      <c r="J43" s="83">
        <f t="shared" si="12"/>
        <v>16986.5</v>
      </c>
      <c r="K43" s="44"/>
      <c r="L43" s="20">
        <f>SUM(D43:J43)</f>
        <v>95525.375</v>
      </c>
    </row>
    <row r="44" spans="1:12" ht="28.5" customHeight="1">
      <c r="A44" s="104"/>
      <c r="B44" s="104"/>
      <c r="C44" s="63" t="s">
        <v>15</v>
      </c>
      <c r="D44" s="64">
        <f t="shared" ref="D44:J45" si="13">D49+D64</f>
        <v>0</v>
      </c>
      <c r="E44" s="92">
        <f t="shared" si="13"/>
        <v>0</v>
      </c>
      <c r="F44" s="92">
        <f t="shared" si="13"/>
        <v>0</v>
      </c>
      <c r="G44" s="92">
        <f t="shared" si="13"/>
        <v>0</v>
      </c>
      <c r="H44" s="64">
        <f t="shared" si="13"/>
        <v>0</v>
      </c>
      <c r="I44" s="64">
        <f t="shared" si="13"/>
        <v>0</v>
      </c>
      <c r="J44" s="64">
        <f t="shared" si="13"/>
        <v>0</v>
      </c>
      <c r="K44" s="44"/>
    </row>
    <row r="45" spans="1:12" ht="29.25" customHeight="1">
      <c r="A45" s="104"/>
      <c r="B45" s="105"/>
      <c r="C45" s="63" t="s">
        <v>14</v>
      </c>
      <c r="D45" s="64">
        <f t="shared" si="13"/>
        <v>0</v>
      </c>
      <c r="E45" s="92">
        <f t="shared" si="13"/>
        <v>0</v>
      </c>
      <c r="F45" s="92">
        <f t="shared" si="13"/>
        <v>0</v>
      </c>
      <c r="G45" s="92">
        <f t="shared" si="13"/>
        <v>0</v>
      </c>
      <c r="H45" s="64">
        <f t="shared" si="13"/>
        <v>0</v>
      </c>
      <c r="I45" s="64">
        <f t="shared" si="13"/>
        <v>0</v>
      </c>
      <c r="J45" s="64">
        <f t="shared" si="13"/>
        <v>0</v>
      </c>
      <c r="K45" s="44"/>
      <c r="L45" s="20">
        <f>SUM(D45:J45)</f>
        <v>0</v>
      </c>
    </row>
    <row r="46" spans="1:12" ht="17.25" customHeight="1">
      <c r="A46" s="104"/>
      <c r="B46" s="105"/>
      <c r="C46" s="63" t="s">
        <v>71</v>
      </c>
      <c r="D46" s="64">
        <f>D51+D56+D61+D66</f>
        <v>17584</v>
      </c>
      <c r="E46" s="92">
        <f t="shared" ref="E46:J46" si="14">E51+E56+E61+E66</f>
        <v>7514.4999999999991</v>
      </c>
      <c r="F46" s="92">
        <f t="shared" si="14"/>
        <v>9601.7749999999996</v>
      </c>
      <c r="G46" s="92">
        <f t="shared" si="14"/>
        <v>9865.6</v>
      </c>
      <c r="H46" s="64">
        <f t="shared" si="14"/>
        <v>16986.5</v>
      </c>
      <c r="I46" s="64">
        <f t="shared" si="14"/>
        <v>16986.5</v>
      </c>
      <c r="J46" s="64">
        <f t="shared" si="14"/>
        <v>16986.5</v>
      </c>
      <c r="K46" s="44"/>
      <c r="L46" s="20">
        <f>SUM(D46:J46)</f>
        <v>95525.375</v>
      </c>
    </row>
    <row r="47" spans="1:12" ht="15.75" customHeight="1">
      <c r="A47" s="107"/>
      <c r="B47" s="106"/>
      <c r="C47" s="63" t="s">
        <v>13</v>
      </c>
      <c r="D47" s="64">
        <f t="shared" ref="D47:J47" si="15">D52+D67</f>
        <v>0</v>
      </c>
      <c r="E47" s="92">
        <f t="shared" si="15"/>
        <v>0</v>
      </c>
      <c r="F47" s="92">
        <f t="shared" si="15"/>
        <v>0</v>
      </c>
      <c r="G47" s="92">
        <f t="shared" si="15"/>
        <v>0</v>
      </c>
      <c r="H47" s="64">
        <f t="shared" si="15"/>
        <v>0</v>
      </c>
      <c r="I47" s="64">
        <f t="shared" si="15"/>
        <v>0</v>
      </c>
      <c r="J47" s="64">
        <f t="shared" si="15"/>
        <v>0</v>
      </c>
      <c r="K47" s="44"/>
    </row>
    <row r="48" spans="1:12" ht="19.5" customHeight="1">
      <c r="A48" s="108" t="s">
        <v>29</v>
      </c>
      <c r="B48" s="108" t="s">
        <v>35</v>
      </c>
      <c r="C48" s="65" t="s">
        <v>16</v>
      </c>
      <c r="D48" s="66">
        <f>SUM(D49:D52)</f>
        <v>800</v>
      </c>
      <c r="E48" s="66">
        <f>SUM(E49:E52)</f>
        <v>80.2</v>
      </c>
      <c r="F48" s="66">
        <f t="shared" ref="F48:J48" si="16">SUM(F49:F52)</f>
        <v>900</v>
      </c>
      <c r="G48" s="66">
        <f t="shared" si="16"/>
        <v>900</v>
      </c>
      <c r="H48" s="66">
        <f t="shared" si="16"/>
        <v>900</v>
      </c>
      <c r="I48" s="66">
        <f t="shared" si="16"/>
        <v>900</v>
      </c>
      <c r="J48" s="66">
        <f t="shared" si="16"/>
        <v>900</v>
      </c>
      <c r="K48" s="44"/>
      <c r="L48" s="20">
        <f>SUM(D48:J48)</f>
        <v>5380.2</v>
      </c>
    </row>
    <row r="49" spans="1:12" ht="25.5">
      <c r="A49" s="109"/>
      <c r="B49" s="109"/>
      <c r="C49" s="19" t="s">
        <v>15</v>
      </c>
      <c r="D49" s="39">
        <v>0</v>
      </c>
      <c r="E49" s="91">
        <v>0</v>
      </c>
      <c r="F49" s="91">
        <v>0</v>
      </c>
      <c r="G49" s="91">
        <v>0</v>
      </c>
      <c r="H49" s="39">
        <v>0</v>
      </c>
      <c r="I49" s="39">
        <v>0</v>
      </c>
      <c r="J49" s="39">
        <v>0</v>
      </c>
      <c r="K49" s="44"/>
    </row>
    <row r="50" spans="1:12" ht="25.5" customHeight="1">
      <c r="A50" s="109"/>
      <c r="B50" s="111"/>
      <c r="C50" s="19" t="s">
        <v>14</v>
      </c>
      <c r="D50" s="39">
        <v>0</v>
      </c>
      <c r="E50" s="91">
        <v>0</v>
      </c>
      <c r="F50" s="91">
        <v>0</v>
      </c>
      <c r="G50" s="91">
        <v>0</v>
      </c>
      <c r="H50" s="39">
        <v>0</v>
      </c>
      <c r="I50" s="39">
        <v>0</v>
      </c>
      <c r="J50" s="39">
        <v>0</v>
      </c>
      <c r="K50" s="44"/>
    </row>
    <row r="51" spans="1:12" ht="21" customHeight="1">
      <c r="A51" s="109"/>
      <c r="B51" s="111"/>
      <c r="C51" s="19" t="s">
        <v>71</v>
      </c>
      <c r="D51" s="39">
        <f>'Прил. 3'!H35</f>
        <v>800</v>
      </c>
      <c r="E51" s="91">
        <f>'Прил. 3'!I35</f>
        <v>80.2</v>
      </c>
      <c r="F51" s="91">
        <f>'Прил. 3'!J35</f>
        <v>900</v>
      </c>
      <c r="G51" s="91">
        <f>'Прил. 3'!K35</f>
        <v>900</v>
      </c>
      <c r="H51" s="39">
        <f>'Прил. 3'!L35</f>
        <v>900</v>
      </c>
      <c r="I51" s="39">
        <f>'Прил. 3'!M35</f>
        <v>900</v>
      </c>
      <c r="J51" s="39">
        <f>'Прил. 3'!N35</f>
        <v>900</v>
      </c>
      <c r="K51" s="44"/>
      <c r="L51" s="20">
        <f>SUM(D51:J51)</f>
        <v>5380.2</v>
      </c>
    </row>
    <row r="52" spans="1:12" ht="18" customHeight="1">
      <c r="A52" s="110"/>
      <c r="B52" s="112"/>
      <c r="C52" s="19" t="s">
        <v>13</v>
      </c>
      <c r="D52" s="39">
        <v>0</v>
      </c>
      <c r="E52" s="91">
        <v>0</v>
      </c>
      <c r="F52" s="91">
        <v>0</v>
      </c>
      <c r="G52" s="91">
        <v>0</v>
      </c>
      <c r="H52" s="39">
        <v>0</v>
      </c>
      <c r="I52" s="39">
        <v>0</v>
      </c>
      <c r="J52" s="39">
        <v>0</v>
      </c>
      <c r="K52" s="44"/>
    </row>
    <row r="53" spans="1:12" ht="21" customHeight="1">
      <c r="A53" s="108" t="s">
        <v>36</v>
      </c>
      <c r="B53" s="108" t="s">
        <v>37</v>
      </c>
      <c r="C53" s="65" t="s">
        <v>16</v>
      </c>
      <c r="D53" s="66">
        <f t="shared" ref="D53:J53" si="17">SUM(D54:D57)</f>
        <v>11784</v>
      </c>
      <c r="E53" s="66">
        <f t="shared" si="17"/>
        <v>7434.2999999999993</v>
      </c>
      <c r="F53" s="66">
        <f t="shared" si="17"/>
        <v>8701.7749999999996</v>
      </c>
      <c r="G53" s="66">
        <f t="shared" si="17"/>
        <v>8965.6</v>
      </c>
      <c r="H53" s="66">
        <f t="shared" si="17"/>
        <v>16086.5</v>
      </c>
      <c r="I53" s="66">
        <f t="shared" si="17"/>
        <v>16086.5</v>
      </c>
      <c r="J53" s="66">
        <f t="shared" si="17"/>
        <v>16086.5</v>
      </c>
      <c r="K53" s="44"/>
      <c r="L53" s="20">
        <f>SUM(D53:J53)</f>
        <v>85145.174999999988</v>
      </c>
    </row>
    <row r="54" spans="1:12" ht="28.5" customHeight="1">
      <c r="A54" s="109"/>
      <c r="B54" s="109"/>
      <c r="C54" s="19" t="s">
        <v>15</v>
      </c>
      <c r="D54" s="39">
        <v>0</v>
      </c>
      <c r="E54" s="91">
        <v>0</v>
      </c>
      <c r="F54" s="91">
        <v>0</v>
      </c>
      <c r="G54" s="91">
        <v>0</v>
      </c>
      <c r="H54" s="39">
        <v>0</v>
      </c>
      <c r="I54" s="39">
        <v>0</v>
      </c>
      <c r="J54" s="39">
        <v>0</v>
      </c>
      <c r="K54" s="44"/>
    </row>
    <row r="55" spans="1:12" ht="30" customHeight="1">
      <c r="A55" s="109"/>
      <c r="B55" s="111"/>
      <c r="C55" s="19" t="s">
        <v>14</v>
      </c>
      <c r="D55" s="39">
        <v>0</v>
      </c>
      <c r="E55" s="91">
        <v>0</v>
      </c>
      <c r="F55" s="91">
        <v>0</v>
      </c>
      <c r="G55" s="91">
        <v>0</v>
      </c>
      <c r="H55" s="39">
        <v>0</v>
      </c>
      <c r="I55" s="39">
        <v>0</v>
      </c>
      <c r="J55" s="39">
        <v>0</v>
      </c>
      <c r="K55" s="44"/>
    </row>
    <row r="56" spans="1:12" ht="21" customHeight="1">
      <c r="A56" s="109"/>
      <c r="B56" s="111"/>
      <c r="C56" s="19" t="s">
        <v>71</v>
      </c>
      <c r="D56" s="39">
        <f>'Прил. 3'!H47+'Прил. 3'!H48+'Прил. 3'!H49+'Прил. 3'!H50+'Прил. 3'!H51+'Прил. 3'!H52</f>
        <v>11784</v>
      </c>
      <c r="E56" s="91">
        <f>'Прил. 3'!I47+'Прил. 3'!I48+'Прил. 3'!I49+'Прил. 3'!I50+'Прил. 3'!I51+'Прил. 3'!I52</f>
        <v>7434.2999999999993</v>
      </c>
      <c r="F56" s="91">
        <f>'Прил. 3'!J47+'Прил. 3'!J48+'Прил. 3'!J49+'Прил. 3'!J50+'Прил. 3'!J51+'Прил. 3'!J52-0.005</f>
        <v>8701.7749999999996</v>
      </c>
      <c r="G56" s="91">
        <f>'Прил. 3'!K47+'Прил. 3'!K48+'Прил. 3'!K49+'Прил. 3'!K50+'Прил. 3'!K51+'Прил. 3'!K52</f>
        <v>8965.6</v>
      </c>
      <c r="H56" s="39">
        <f>'Прил. 3'!L47+'Прил. 3'!L48+'Прил. 3'!L49+'Прил. 3'!L50+'Прил. 3'!L51+'Прил. 3'!L52</f>
        <v>16086.5</v>
      </c>
      <c r="I56" s="39">
        <f>'Прил. 3'!M47+'Прил. 3'!M48+'Прил. 3'!M49+'Прил. 3'!M50+'Прил. 3'!M51+'Прил. 3'!M52</f>
        <v>16086.5</v>
      </c>
      <c r="J56" s="39">
        <f>'Прил. 3'!N47+'Прил. 3'!N48+'Прил. 3'!N49+'Прил. 3'!N50+'Прил. 3'!N51+'Прил. 3'!N52</f>
        <v>16086.5</v>
      </c>
      <c r="K56" s="44"/>
      <c r="L56" s="20">
        <f>SUM(D56:J56)</f>
        <v>85145.174999999988</v>
      </c>
    </row>
    <row r="57" spans="1:12" ht="19.5" customHeight="1">
      <c r="A57" s="110"/>
      <c r="B57" s="112"/>
      <c r="C57" s="19" t="s">
        <v>13</v>
      </c>
      <c r="D57" s="39">
        <v>0</v>
      </c>
      <c r="E57" s="91">
        <v>0</v>
      </c>
      <c r="F57" s="91">
        <v>0</v>
      </c>
      <c r="G57" s="91">
        <v>0</v>
      </c>
      <c r="H57" s="39">
        <v>0</v>
      </c>
      <c r="I57" s="39">
        <v>0</v>
      </c>
      <c r="J57" s="39">
        <v>0</v>
      </c>
      <c r="K57" s="44"/>
    </row>
    <row r="58" spans="1:12" ht="21.75" customHeight="1">
      <c r="A58" s="108" t="s">
        <v>109</v>
      </c>
      <c r="B58" s="108" t="s">
        <v>108</v>
      </c>
      <c r="C58" s="65" t="s">
        <v>16</v>
      </c>
      <c r="D58" s="66">
        <f>SUM(D59:D62)</f>
        <v>0</v>
      </c>
      <c r="E58" s="66">
        <f t="shared" ref="E58:J58" si="18">SUM(E59:E62)</f>
        <v>0</v>
      </c>
      <c r="F58" s="66">
        <f t="shared" si="18"/>
        <v>0</v>
      </c>
      <c r="G58" s="66">
        <f t="shared" si="18"/>
        <v>0</v>
      </c>
      <c r="H58" s="66">
        <f t="shared" si="18"/>
        <v>0</v>
      </c>
      <c r="I58" s="66">
        <f t="shared" si="18"/>
        <v>0</v>
      </c>
      <c r="J58" s="66">
        <f t="shared" si="18"/>
        <v>0</v>
      </c>
      <c r="K58" s="44"/>
      <c r="L58" s="20">
        <f>SUM(D58:J58)</f>
        <v>0</v>
      </c>
    </row>
    <row r="59" spans="1:12" ht="26.25" customHeight="1">
      <c r="A59" s="109"/>
      <c r="B59" s="109"/>
      <c r="C59" s="19" t="s">
        <v>15</v>
      </c>
      <c r="D59" s="39">
        <v>0</v>
      </c>
      <c r="E59" s="91">
        <v>0</v>
      </c>
      <c r="F59" s="91">
        <v>0</v>
      </c>
      <c r="G59" s="91">
        <v>0</v>
      </c>
      <c r="H59" s="39">
        <v>0</v>
      </c>
      <c r="I59" s="39">
        <v>0</v>
      </c>
      <c r="J59" s="39">
        <v>0</v>
      </c>
      <c r="K59" s="44"/>
    </row>
    <row r="60" spans="1:12" ht="30.75" customHeight="1">
      <c r="A60" s="109"/>
      <c r="B60" s="111"/>
      <c r="C60" s="19" t="s">
        <v>14</v>
      </c>
      <c r="D60" s="39">
        <v>0</v>
      </c>
      <c r="E60" s="91">
        <v>0</v>
      </c>
      <c r="F60" s="91">
        <v>0</v>
      </c>
      <c r="G60" s="91">
        <v>0</v>
      </c>
      <c r="H60" s="39">
        <v>0</v>
      </c>
      <c r="I60" s="39">
        <v>0</v>
      </c>
      <c r="J60" s="39">
        <v>0</v>
      </c>
      <c r="K60" s="44"/>
    </row>
    <row r="61" spans="1:12" ht="22.5" customHeight="1">
      <c r="A61" s="109"/>
      <c r="B61" s="111"/>
      <c r="C61" s="19" t="s">
        <v>71</v>
      </c>
      <c r="D61" s="39">
        <f>'Прил. 3'!H53</f>
        <v>0</v>
      </c>
      <c r="E61" s="91">
        <f>'Прил. 3'!I53</f>
        <v>0</v>
      </c>
      <c r="F61" s="91">
        <f>'Прил. 3'!J53</f>
        <v>0</v>
      </c>
      <c r="G61" s="91">
        <f>'Прил. 3'!K53</f>
        <v>0</v>
      </c>
      <c r="H61" s="39">
        <f>'Прил. 3'!L53</f>
        <v>0</v>
      </c>
      <c r="I61" s="39">
        <f>'Прил. 3'!M53</f>
        <v>0</v>
      </c>
      <c r="J61" s="39">
        <f>'Прил. 3'!N53</f>
        <v>0</v>
      </c>
      <c r="K61" s="44"/>
    </row>
    <row r="62" spans="1:12" ht="21.75" customHeight="1">
      <c r="A62" s="110"/>
      <c r="B62" s="112"/>
      <c r="C62" s="19" t="s">
        <v>13</v>
      </c>
      <c r="D62" s="39">
        <v>0</v>
      </c>
      <c r="E62" s="91">
        <v>0</v>
      </c>
      <c r="F62" s="91">
        <v>0</v>
      </c>
      <c r="G62" s="91">
        <v>0</v>
      </c>
      <c r="H62" s="39">
        <v>0</v>
      </c>
      <c r="I62" s="39">
        <v>0</v>
      </c>
      <c r="J62" s="39">
        <v>0</v>
      </c>
      <c r="K62" s="44"/>
    </row>
    <row r="63" spans="1:12" ht="21" customHeight="1">
      <c r="A63" s="108" t="s">
        <v>112</v>
      </c>
      <c r="B63" s="108" t="s">
        <v>114</v>
      </c>
      <c r="C63" s="65" t="s">
        <v>16</v>
      </c>
      <c r="D63" s="66">
        <f>SUM(D64:D67)</f>
        <v>5000</v>
      </c>
      <c r="E63" s="66">
        <f t="shared" ref="E63:J63" si="19">SUM(E64:E67)</f>
        <v>0</v>
      </c>
      <c r="F63" s="66">
        <f t="shared" si="19"/>
        <v>0</v>
      </c>
      <c r="G63" s="66">
        <f t="shared" si="19"/>
        <v>0</v>
      </c>
      <c r="H63" s="66">
        <f t="shared" si="19"/>
        <v>0</v>
      </c>
      <c r="I63" s="66">
        <f t="shared" si="19"/>
        <v>0</v>
      </c>
      <c r="J63" s="66">
        <f t="shared" si="19"/>
        <v>0</v>
      </c>
      <c r="K63" s="44"/>
      <c r="L63" s="20">
        <f>SUM(D63:J63)</f>
        <v>5000</v>
      </c>
    </row>
    <row r="64" spans="1:12" ht="25.5">
      <c r="A64" s="109"/>
      <c r="B64" s="109"/>
      <c r="C64" s="19" t="s">
        <v>15</v>
      </c>
      <c r="D64" s="39">
        <v>0</v>
      </c>
      <c r="E64" s="91">
        <v>0</v>
      </c>
      <c r="F64" s="91">
        <v>0</v>
      </c>
      <c r="G64" s="91">
        <v>0</v>
      </c>
      <c r="H64" s="39">
        <v>0</v>
      </c>
      <c r="I64" s="39">
        <v>0</v>
      </c>
      <c r="J64" s="39">
        <v>0</v>
      </c>
      <c r="K64" s="44"/>
    </row>
    <row r="65" spans="1:11" ht="25.5" customHeight="1">
      <c r="A65" s="109"/>
      <c r="B65" s="111"/>
      <c r="C65" s="19" t="s">
        <v>14</v>
      </c>
      <c r="D65" s="39">
        <v>0</v>
      </c>
      <c r="E65" s="91">
        <v>0</v>
      </c>
      <c r="F65" s="91">
        <v>0</v>
      </c>
      <c r="G65" s="91">
        <v>0</v>
      </c>
      <c r="H65" s="39">
        <v>0</v>
      </c>
      <c r="I65" s="39">
        <v>0</v>
      </c>
      <c r="J65" s="39">
        <v>0</v>
      </c>
      <c r="K65" s="44"/>
    </row>
    <row r="66" spans="1:11" ht="15.75" customHeight="1">
      <c r="A66" s="109"/>
      <c r="B66" s="111"/>
      <c r="C66" s="19" t="s">
        <v>71</v>
      </c>
      <c r="D66" s="39">
        <f>'Прил. 3'!H55</f>
        <v>5000</v>
      </c>
      <c r="E66" s="91">
        <f>'Прил. 3'!I55</f>
        <v>0</v>
      </c>
      <c r="F66" s="91">
        <f>'Прил. 3'!J55</f>
        <v>0</v>
      </c>
      <c r="G66" s="91">
        <f>'Прил. 3'!K55</f>
        <v>0</v>
      </c>
      <c r="H66" s="39">
        <f>'Прил. 3'!L55</f>
        <v>0</v>
      </c>
      <c r="I66" s="39">
        <f>'Прил. 3'!M55</f>
        <v>0</v>
      </c>
      <c r="J66" s="39">
        <f>'Прил. 3'!N55</f>
        <v>0</v>
      </c>
      <c r="K66" s="44"/>
    </row>
    <row r="67" spans="1:11" ht="16.5" customHeight="1">
      <c r="A67" s="110"/>
      <c r="B67" s="112"/>
      <c r="C67" s="19" t="s">
        <v>13</v>
      </c>
      <c r="D67" s="39">
        <v>0</v>
      </c>
      <c r="E67" s="91">
        <v>0</v>
      </c>
      <c r="F67" s="91">
        <v>0</v>
      </c>
      <c r="G67" s="91">
        <v>0</v>
      </c>
      <c r="H67" s="39">
        <v>0</v>
      </c>
      <c r="I67" s="39">
        <v>0</v>
      </c>
      <c r="J67" s="39">
        <v>0</v>
      </c>
      <c r="K67" s="44" t="s">
        <v>70</v>
      </c>
    </row>
  </sheetData>
  <mergeCells count="32">
    <mergeCell ref="A28:A32"/>
    <mergeCell ref="B28:B32"/>
    <mergeCell ref="A53:A57"/>
    <mergeCell ref="B53:B57"/>
    <mergeCell ref="A58:A62"/>
    <mergeCell ref="B58:B62"/>
    <mergeCell ref="B43:B47"/>
    <mergeCell ref="A38:A42"/>
    <mergeCell ref="B38:B42"/>
    <mergeCell ref="A33:A37"/>
    <mergeCell ref="B33:B37"/>
    <mergeCell ref="A63:A67"/>
    <mergeCell ref="B63:B67"/>
    <mergeCell ref="D2:J2"/>
    <mergeCell ref="I1:J1"/>
    <mergeCell ref="A5:A6"/>
    <mergeCell ref="A4:J4"/>
    <mergeCell ref="B5:B6"/>
    <mergeCell ref="C5:C6"/>
    <mergeCell ref="A48:A52"/>
    <mergeCell ref="A3:N3"/>
    <mergeCell ref="B48:B52"/>
    <mergeCell ref="A18:A22"/>
    <mergeCell ref="B18:B22"/>
    <mergeCell ref="A23:A27"/>
    <mergeCell ref="B23:B27"/>
    <mergeCell ref="A43:A47"/>
    <mergeCell ref="B13:B17"/>
    <mergeCell ref="D5:J5"/>
    <mergeCell ref="A13:A17"/>
    <mergeCell ref="B8:B12"/>
    <mergeCell ref="A8:A12"/>
  </mergeCells>
  <pageMargins left="0.78740157480314965" right="0.19685039370078741" top="0.19685039370078741" bottom="0.19685039370078741" header="0" footer="0"/>
  <pageSetup paperSize="9" scale="70" firstPageNumber="28" orientation="landscape" cellComments="asDisplayed" useFirstPageNumber="1" r:id="rId1"/>
  <headerFooter alignWithMargins="0"/>
  <rowBreaks count="1" manualBreakCount="1">
    <brk id="3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прил 4 ист</vt:lpstr>
      <vt:lpstr>'прил 4 ист'!Заголовки_для_печати</vt:lpstr>
      <vt:lpstr>'прил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2025-06-06T07:45:24Z</cp:lastPrinted>
  <dcterms:created xsi:type="dcterms:W3CDTF">2011-03-10T11:24:53Z</dcterms:created>
  <dcterms:modified xsi:type="dcterms:W3CDTF">2025-06-06T07:45:32Z</dcterms:modified>
</cp:coreProperties>
</file>