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1"/>
  </bookViews>
  <sheets>
    <sheet name="Прил. 3" sheetId="22" r:id="rId1"/>
    <sheet name="прил 4 ист" sheetId="23" r:id="rId2"/>
  </sheets>
  <definedNames>
    <definedName name="_xlnm.Print_Titles" localSheetId="1">'прил 4 ист'!$8:$8</definedName>
    <definedName name="_xlnm.Print_Area" localSheetId="1">'прил 4 ист'!$A$1:$K$64</definedName>
    <definedName name="_xlnm.Print_Area" localSheetId="0">'Прил. 3'!$A$1:$N$35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23"/>
  <c r="E48"/>
  <c r="E47"/>
  <c r="I23" i="22"/>
  <c r="I28"/>
  <c r="I15"/>
  <c r="O24"/>
  <c r="I14"/>
  <c r="I29"/>
  <c r="I25"/>
  <c r="K28"/>
  <c r="J28"/>
  <c r="J15"/>
  <c r="K14"/>
  <c r="J14"/>
  <c r="H15"/>
  <c r="H14"/>
  <c r="H28"/>
  <c r="H32"/>
  <c r="N28"/>
  <c r="M28"/>
  <c r="L28"/>
  <c r="N15"/>
  <c r="M15"/>
  <c r="L15"/>
  <c r="K15"/>
  <c r="N14"/>
  <c r="M14"/>
  <c r="L14"/>
  <c r="N30"/>
  <c r="M30"/>
  <c r="L30"/>
  <c r="N20"/>
  <c r="M20"/>
  <c r="L20"/>
  <c r="N33"/>
  <c r="J63" i="23" s="1"/>
  <c r="J60" s="1"/>
  <c r="M33" i="22"/>
  <c r="M32" s="1"/>
  <c r="L33"/>
  <c r="H63" i="23" s="1"/>
  <c r="H60" s="1"/>
  <c r="K33" i="22"/>
  <c r="K32" s="1"/>
  <c r="J33"/>
  <c r="F63" i="23" s="1"/>
  <c r="F60" s="1"/>
  <c r="I33" i="22"/>
  <c r="H33"/>
  <c r="G63" i="23" l="1"/>
  <c r="G60" s="1"/>
  <c r="N32" i="22"/>
  <c r="I63" i="23"/>
  <c r="I60" s="1"/>
  <c r="J32" i="22"/>
  <c r="I32"/>
  <c r="E63" i="23"/>
  <c r="E60" s="1"/>
  <c r="D63"/>
  <c r="D60" s="1"/>
  <c r="L32" i="22"/>
  <c r="H13"/>
  <c r="I13"/>
  <c r="J13"/>
  <c r="K13"/>
  <c r="L13"/>
  <c r="M13"/>
  <c r="N13"/>
  <c r="O17"/>
  <c r="D56" i="23"/>
  <c r="E56"/>
  <c r="F56"/>
  <c r="G56"/>
  <c r="H56"/>
  <c r="I56"/>
  <c r="J56"/>
  <c r="D57"/>
  <c r="E57"/>
  <c r="F57"/>
  <c r="G57"/>
  <c r="H57"/>
  <c r="I57"/>
  <c r="J57"/>
  <c r="D59"/>
  <c r="E59"/>
  <c r="F59"/>
  <c r="G59"/>
  <c r="H59"/>
  <c r="I59"/>
  <c r="J59"/>
  <c r="O15" i="22"/>
  <c r="L60" i="23" l="1"/>
  <c r="O32" i="22"/>
  <c r="O33"/>
  <c r="H29"/>
  <c r="D53" i="23" s="1"/>
  <c r="D50" s="1"/>
  <c r="J29" i="22"/>
  <c r="F53" i="23" s="1"/>
  <c r="F50" s="1"/>
  <c r="K29" i="22"/>
  <c r="G53" i="23" s="1"/>
  <c r="G50" s="1"/>
  <c r="L29" i="22"/>
  <c r="H53" i="23" s="1"/>
  <c r="H50" s="1"/>
  <c r="M29" i="22"/>
  <c r="I53" i="23" s="1"/>
  <c r="I50" s="1"/>
  <c r="N29" i="22"/>
  <c r="J53" i="23" s="1"/>
  <c r="J50" s="1"/>
  <c r="H23" i="22"/>
  <c r="D48" i="23" s="1"/>
  <c r="D45" s="1"/>
  <c r="J23" i="22"/>
  <c r="F48" i="23" s="1"/>
  <c r="F45" s="1"/>
  <c r="K23" i="22"/>
  <c r="G48" i="23" s="1"/>
  <c r="G45" s="1"/>
  <c r="L23" i="22"/>
  <c r="H48" i="23" s="1"/>
  <c r="H45" s="1"/>
  <c r="M23" i="22"/>
  <c r="I48" i="23" s="1"/>
  <c r="I45" s="1"/>
  <c r="N23" i="22"/>
  <c r="J48" i="23" s="1"/>
  <c r="J45" s="1"/>
  <c r="H19" i="22"/>
  <c r="H18" s="1"/>
  <c r="I19"/>
  <c r="I18" s="1"/>
  <c r="J19"/>
  <c r="J18" s="1"/>
  <c r="K19"/>
  <c r="G38" i="23" s="1"/>
  <c r="G35" s="1"/>
  <c r="L19" i="22"/>
  <c r="H38" i="23" s="1"/>
  <c r="H35" s="1"/>
  <c r="M19" i="22"/>
  <c r="I38" i="23" s="1"/>
  <c r="I35" s="1"/>
  <c r="N19" i="22"/>
  <c r="N18" s="1"/>
  <c r="O35"/>
  <c r="D15" i="23"/>
  <c r="E15"/>
  <c r="F15"/>
  <c r="G15"/>
  <c r="H15"/>
  <c r="I15"/>
  <c r="J15"/>
  <c r="D16"/>
  <c r="E16"/>
  <c r="F16"/>
  <c r="G16"/>
  <c r="H16"/>
  <c r="I16"/>
  <c r="J16"/>
  <c r="D18"/>
  <c r="E18"/>
  <c r="F18"/>
  <c r="G18"/>
  <c r="H18"/>
  <c r="I18"/>
  <c r="J18"/>
  <c r="D41"/>
  <c r="E41"/>
  <c r="F41"/>
  <c r="G41"/>
  <c r="H41"/>
  <c r="I41"/>
  <c r="J41"/>
  <c r="D42"/>
  <c r="E42"/>
  <c r="F42"/>
  <c r="G42"/>
  <c r="H42"/>
  <c r="I42"/>
  <c r="J42"/>
  <c r="D44"/>
  <c r="E44"/>
  <c r="F44"/>
  <c r="G44"/>
  <c r="H44"/>
  <c r="I44"/>
  <c r="J44"/>
  <c r="H12" i="22"/>
  <c r="I12"/>
  <c r="J12"/>
  <c r="K12"/>
  <c r="L12"/>
  <c r="M12"/>
  <c r="N12"/>
  <c r="O26"/>
  <c r="O25"/>
  <c r="O28"/>
  <c r="O30"/>
  <c r="O14"/>
  <c r="O20"/>
  <c r="E53" i="23"/>
  <c r="E50" s="1"/>
  <c r="O27" i="22"/>
  <c r="D58" i="23" l="1"/>
  <c r="D55" s="1"/>
  <c r="H58"/>
  <c r="H55" s="1"/>
  <c r="J58"/>
  <c r="J55" s="1"/>
  <c r="F58"/>
  <c r="F55" s="1"/>
  <c r="F11"/>
  <c r="F10"/>
  <c r="H11"/>
  <c r="D11"/>
  <c r="H10"/>
  <c r="D10"/>
  <c r="J11"/>
  <c r="J10"/>
  <c r="G11"/>
  <c r="G10"/>
  <c r="I11"/>
  <c r="E11"/>
  <c r="I10"/>
  <c r="E10"/>
  <c r="O12" i="22"/>
  <c r="O13"/>
  <c r="M22"/>
  <c r="H22"/>
  <c r="I22"/>
  <c r="I11" s="1"/>
  <c r="L22"/>
  <c r="N22"/>
  <c r="J22"/>
  <c r="K22"/>
  <c r="E38" i="23"/>
  <c r="E35" s="1"/>
  <c r="F38"/>
  <c r="F35" s="1"/>
  <c r="D38"/>
  <c r="D35" s="1"/>
  <c r="K18" i="22"/>
  <c r="M18"/>
  <c r="L18"/>
  <c r="J38" i="23"/>
  <c r="J35" s="1"/>
  <c r="O29" i="22"/>
  <c r="O19"/>
  <c r="I22" i="23"/>
  <c r="E22"/>
  <c r="J22"/>
  <c r="F22"/>
  <c r="G22"/>
  <c r="H22"/>
  <c r="H17" s="1"/>
  <c r="D22"/>
  <c r="D17" s="1"/>
  <c r="I43"/>
  <c r="E43"/>
  <c r="H19"/>
  <c r="E45"/>
  <c r="G43"/>
  <c r="D43"/>
  <c r="J43"/>
  <c r="F43"/>
  <c r="H43"/>
  <c r="E58" l="1"/>
  <c r="E55" s="1"/>
  <c r="I58"/>
  <c r="I55" s="1"/>
  <c r="G58"/>
  <c r="G55" s="1"/>
  <c r="O22" i="22"/>
  <c r="O18"/>
  <c r="L50" i="23"/>
  <c r="L35"/>
  <c r="D19"/>
  <c r="G17"/>
  <c r="G19"/>
  <c r="I17"/>
  <c r="I19"/>
  <c r="J17"/>
  <c r="J19"/>
  <c r="E17"/>
  <c r="E19"/>
  <c r="F17"/>
  <c r="F19"/>
  <c r="L45"/>
  <c r="O23" i="22"/>
  <c r="D13" i="23"/>
  <c r="E13"/>
  <c r="F13"/>
  <c r="G13"/>
  <c r="H13"/>
  <c r="I13"/>
  <c r="J13"/>
  <c r="J40"/>
  <c r="J33"/>
  <c r="J30" s="1"/>
  <c r="D40"/>
  <c r="G40"/>
  <c r="H40"/>
  <c r="I40"/>
  <c r="L17" l="1"/>
  <c r="F14"/>
  <c r="L19"/>
  <c r="D14"/>
  <c r="H14"/>
  <c r="J14"/>
  <c r="F40"/>
  <c r="I14"/>
  <c r="E14"/>
  <c r="G14"/>
  <c r="L14" l="1"/>
  <c r="L40"/>
  <c r="I33" l="1"/>
  <c r="I30" l="1"/>
  <c r="G33"/>
  <c r="H33" l="1"/>
  <c r="G30"/>
  <c r="D33" l="1"/>
  <c r="H30"/>
  <c r="F33" l="1"/>
  <c r="E33"/>
  <c r="D30"/>
  <c r="L33" l="1"/>
  <c r="F30"/>
  <c r="E30"/>
  <c r="L30" l="1"/>
  <c r="N11" i="22"/>
  <c r="K11"/>
  <c r="J11"/>
  <c r="M11"/>
  <c r="L11"/>
  <c r="H11"/>
  <c r="O11" l="1"/>
  <c r="E12" i="23"/>
  <c r="E9" s="1"/>
  <c r="D12"/>
  <c r="D9" s="1"/>
  <c r="I12"/>
  <c r="I9" s="1"/>
  <c r="J12" l="1"/>
  <c r="J9" s="1"/>
  <c r="F12"/>
  <c r="F9" s="1"/>
  <c r="G12"/>
  <c r="G9" s="1"/>
  <c r="H12"/>
  <c r="H9" s="1"/>
  <c r="L9" l="1"/>
  <c r="L55"/>
</calcChain>
</file>

<file path=xl/sharedStrings.xml><?xml version="1.0" encoding="utf-8"?>
<sst xmlns="http://schemas.openxmlformats.org/spreadsheetml/2006/main" count="292" uniqueCount="111">
  <si>
    <t>Подпрограмма 1</t>
  </si>
  <si>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</si>
  <si>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</si>
  <si>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</si>
  <si>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</si>
  <si>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</si>
  <si>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</si>
  <si>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</si>
  <si>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</si>
  <si>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</si>
  <si>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</si>
  <si>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</si>
  <si>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</si>
  <si>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</si>
  <si>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Подпрограмма 3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</si>
  <si>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</si>
  <si>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</si>
  <si>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</si>
  <si>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</si>
  <si>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</si>
  <si>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</si>
  <si>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</si>
  <si>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</si>
  <si>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</si>
  <si>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</si>
  <si>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</si>
  <si>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</si>
  <si>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</si>
  <si>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</si>
  <si>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</si>
  <si>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</si>
  <si>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</si>
  <si>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</si>
  <si>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</si>
  <si>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</si>
  <si>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Развитие муниципальной службы</t>
  </si>
  <si>
    <t>Подпрограмма 4</t>
  </si>
  <si>
    <t>Мероприятие</t>
  </si>
  <si>
    <t>Расходы на проведение прочих мероприятий</t>
  </si>
  <si>
    <t>Основное мероприятие 4.1</t>
  </si>
  <si>
    <t>Учреждения хозяйственного обслуживания</t>
  </si>
  <si>
    <t>Основное мероприятие 1.1</t>
  </si>
  <si>
    <t>Основное мероприятие 3.1</t>
  </si>
  <si>
    <t>Мероприятия по кадастровому учету и территориальному планированию</t>
  </si>
  <si>
    <t>Капитальный (текущий) ремонт и содержание муниципального нежилого фонда</t>
  </si>
  <si>
    <t>Содержание и текущий ремонт муниципального имущества</t>
  </si>
  <si>
    <t>Основное мероприятие 3.2</t>
  </si>
  <si>
    <t>Обеспечение выполнения функций учреждения по управлению и распоряжению объектами муниципальной собственности</t>
  </si>
  <si>
    <t>Обеспечение деятельности учреждений по управлению и распоряжению объектами муниципальной собственности</t>
  </si>
  <si>
    <t>Учреждения по бухгалтерскому обслуживанию</t>
  </si>
  <si>
    <t>Капитальный (текущий) ремонт муниципального жилищного фонда</t>
  </si>
  <si>
    <t xml:space="preserve">всего, в том числе: ответственный исполнитель </t>
  </si>
  <si>
    <t xml:space="preserve">всего, в том числе:              ответственный исполнитель </t>
  </si>
  <si>
    <t>09 1 00 00000</t>
  </si>
  <si>
    <t>09 1 01 00000</t>
  </si>
  <si>
    <t>09 1 01 16020</t>
  </si>
  <si>
    <t>09 2 00 00000</t>
  </si>
  <si>
    <t>09 2 01 00000</t>
  </si>
  <si>
    <t>09 3 00 00000</t>
  </si>
  <si>
    <t xml:space="preserve">всего, в том числе:             ответственный исполнитель  </t>
  </si>
  <si>
    <t>09 3 02 00000</t>
  </si>
  <si>
    <t>09 3 01 00000</t>
  </si>
  <si>
    <t>09 3 01 74010</t>
  </si>
  <si>
    <t>09 3 01 74090</t>
  </si>
  <si>
    <t>09 3 01 74091</t>
  </si>
  <si>
    <t>09 3 01 74130</t>
  </si>
  <si>
    <t>09 3 02 27030</t>
  </si>
  <si>
    <t>09 4 00 00000</t>
  </si>
  <si>
    <t xml:space="preserve">всего, в том числе:  ответственный исполнитель </t>
  </si>
  <si>
    <t xml:space="preserve">всего, в том числе:       ответственный исполнитель </t>
  </si>
  <si>
    <t>всего, в том числе:  ответственный исполнитель</t>
  </si>
  <si>
    <t>09 0 0 00000</t>
  </si>
  <si>
    <t>Основное мероприятие 1.2</t>
  </si>
  <si>
    <t>Предупреждение коррупции, выявление и разрешение конфликта интересов на муниципальной службе</t>
  </si>
  <si>
    <t>Обеспечение качественного бюджетного (бухгалтерского) и налогового учета</t>
  </si>
  <si>
    <t>09 1 01 16040</t>
  </si>
  <si>
    <t>Обеспечение деятельности МКУ «ЦБ при администрации МО «БМР»</t>
  </si>
  <si>
    <t>Основное мероприятие 2.1</t>
  </si>
  <si>
    <t>".</t>
  </si>
  <si>
    <t>09 1 01 44540</t>
  </si>
  <si>
    <t>Обеспечение доступа органов местного самоуправления к государственным информационным системам, размещенным в Центре обработки данных Правительства Республики Карелия</t>
  </si>
  <si>
    <t>Резервный фонд Правительства Республики Карелия (Расходы на выплаты персоналу казенных учреждений)</t>
  </si>
  <si>
    <t>09 2 01 27050</t>
  </si>
  <si>
    <t>09 1 01 75040</t>
  </si>
  <si>
    <t>09 2 01 75040</t>
  </si>
  <si>
    <t>09 3 02 75040</t>
  </si>
  <si>
    <t>09 4 01 27020</t>
  </si>
  <si>
    <t>09 4 01 75040</t>
  </si>
  <si>
    <t>09 4 01 00000</t>
  </si>
  <si>
    <t>Качественное выполнение функций, возложенных на администрацию Беломорского муниципального округа</t>
  </si>
  <si>
    <t>Совершенствование управления муниципальным имуществом и земельными ресурсами на территории Беломорского муниципального округа</t>
  </si>
  <si>
    <t>Создание условий для осуществления деятельности администрации Беломорского муниципального округа</t>
  </si>
  <si>
    <t>Расходы бюджета  (тыс. руб.),  по годам</t>
  </si>
  <si>
    <t>Муниципальное управление на 2024-2030 годы на территории Беломорского муниципального округа Республики Карелия</t>
  </si>
  <si>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Муниципальное управление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источников финансирования</t>
    </r>
  </si>
  <si>
    <r>
      <t>к муниципальной программе «Муниципальное управление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,
</t>
    </r>
  </si>
  <si>
    <t>Приложение 4</t>
  </si>
  <si>
    <t>Оценка расходов по годам (тыс.рублей)</t>
  </si>
  <si>
    <r>
      <t>к муниципальной программе «Муниципальное управление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>, утвержденной постановлением администрации Беломорского муниципального округа от 27 декабря 2023 года № 52</t>
    </r>
  </si>
  <si>
    <t>утвержденной постановлением администрации Беломорского муниципального округа от 27 декабря 2023 года № 52</t>
  </si>
  <si>
    <t>Обеспечение деятельности органов местного самоуправления Беломорского муниципального округа</t>
  </si>
  <si>
    <t>Управление и распоряжение имущественными объектами и земельными ресурсами Беломорского муниципального округа</t>
  </si>
  <si>
    <t xml:space="preserve"> Создание условий для повышения эффективности деятельности органов местного самоуправления</t>
  </si>
  <si>
    <r>
      <t>Обеспечение деятельности МКУ «ЦБ при администрации Беломорского муниципального округа</t>
    </r>
    <r>
      <rPr>
        <sz val="12"/>
        <rFont val="Calibri"/>
        <family val="2"/>
        <charset val="204"/>
      </rPr>
      <t>»</t>
    </r>
  </si>
  <si>
    <t>С Создание условий для повышения эффективности деятельности органов местного самоуправления</t>
  </si>
  <si>
    <t xml:space="preserve">Муниципальное управление на 2024-2030 годы на территории Беломорского муниципального округа Республики Карелия
</t>
  </si>
  <si>
    <t>Приложение</t>
  </si>
  <si>
    <t>к постановлению администрации Беломорского муниципального округа от 03.06.2025 года № 555</t>
  </si>
  <si>
    <t>Приложение 3</t>
  </si>
  <si>
    <t>09 3 01 44080</t>
  </si>
  <si>
    <t>Расходы, осуществляемые за счет иных межбюджетных трансфертов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(муниципальных округов, городских округов) и зачисляемых в консолидированный бюджет Республики Карелия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</si>
</sst>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8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distributed"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distributed" wrapText="1"/>
    </xf>
    <xf numFmtId="0" fontId="1" fillId="0" borderId="0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view="pageBreakPreview" topLeftCell="A3" zoomScale="75" zoomScaleSheetLayoutView="75" workbookViewId="0">
      <selection activeCell="I33" sqref="I33"/>
    </sheetView>
  </sheetViews>
  <sheetFormatPr defaultColWidth="7.5703125" defaultRowHeight="12.75"/>
  <cols>
    <col min="1" max="1" width="18.28515625" style="3" customWidth="1"/>
    <col min="2" max="2" width="33.42578125" style="3" customWidth="1"/>
    <col min="3" max="3" width="18.5703125" style="3" customWidth="1"/>
    <col min="4" max="4" width="6.28515625" style="3" bestFit="1" customWidth="1"/>
    <col min="5" max="5" width="7.42578125" style="3" customWidth="1"/>
    <col min="6" max="6" width="14.85546875" style="3" customWidth="1"/>
    <col min="7" max="7" width="6.42578125" style="3" customWidth="1"/>
    <col min="8" max="8" width="12.5703125" style="10" customWidth="1"/>
    <col min="9" max="9" width="12.28515625" style="3" customWidth="1"/>
    <col min="10" max="10" width="11.7109375" style="3" customWidth="1"/>
    <col min="11" max="11" width="11.85546875" style="3" customWidth="1"/>
    <col min="12" max="12" width="12" style="3" customWidth="1"/>
    <col min="13" max="13" width="11.7109375" style="3" customWidth="1"/>
    <col min="14" max="14" width="12" style="3" customWidth="1"/>
    <col min="15" max="15" width="15" style="1" customWidth="1"/>
    <col min="16" max="16384" width="7.5703125" style="1"/>
  </cols>
  <sheetData>
    <row r="1" spans="1:21" s="10" customFormat="1" ht="18.75" hidden="1" customHeight="1">
      <c r="F1" s="45"/>
      <c r="G1" s="45"/>
      <c r="H1" s="45"/>
      <c r="I1" s="45"/>
      <c r="J1" s="45"/>
      <c r="K1" s="45"/>
      <c r="M1" s="54"/>
      <c r="N1" s="54" t="s">
        <v>106</v>
      </c>
      <c r="O1" s="46"/>
      <c r="P1" s="47"/>
    </row>
    <row r="2" spans="1:21" s="10" customFormat="1" ht="25.5" hidden="1" customHeight="1">
      <c r="G2" s="19"/>
      <c r="H2" s="75" t="s">
        <v>107</v>
      </c>
      <c r="I2" s="75"/>
      <c r="J2" s="75"/>
      <c r="K2" s="75"/>
      <c r="L2" s="75"/>
      <c r="M2" s="75"/>
      <c r="N2" s="75"/>
      <c r="O2" s="46"/>
      <c r="P2" s="47"/>
    </row>
    <row r="3" spans="1:21" s="2" customFormat="1" ht="18.75" customHeight="1">
      <c r="A3" s="4"/>
      <c r="B3" s="4"/>
      <c r="C3" s="11"/>
      <c r="D3" s="11"/>
      <c r="E3" s="11"/>
      <c r="F3" s="38"/>
      <c r="G3" s="11"/>
      <c r="H3" s="8"/>
      <c r="I3" s="11"/>
      <c r="J3" s="20"/>
      <c r="K3" s="19"/>
      <c r="L3" s="19"/>
      <c r="M3" s="80" t="s">
        <v>108</v>
      </c>
      <c r="N3" s="80"/>
      <c r="O3" s="19"/>
      <c r="P3" s="19"/>
    </row>
    <row r="4" spans="1:21" s="2" customFormat="1" ht="60.75" customHeight="1">
      <c r="A4" s="4"/>
      <c r="B4" s="4"/>
      <c r="C4" s="5"/>
      <c r="D4" s="6"/>
      <c r="E4" s="6"/>
      <c r="F4" s="6"/>
      <c r="G4" s="6"/>
      <c r="H4" s="75" t="s">
        <v>98</v>
      </c>
      <c r="I4" s="75"/>
      <c r="J4" s="75"/>
      <c r="K4" s="75"/>
      <c r="L4" s="75"/>
      <c r="M4" s="75"/>
      <c r="N4" s="75"/>
    </row>
    <row r="5" spans="1:21" s="2" customFormat="1" ht="13.5" customHeight="1">
      <c r="A5" s="4"/>
      <c r="B5" s="4"/>
      <c r="C5" s="5"/>
      <c r="D5" s="6"/>
      <c r="E5" s="6"/>
      <c r="F5" s="6"/>
      <c r="G5" s="6"/>
      <c r="H5" s="79"/>
      <c r="I5" s="79"/>
      <c r="J5" s="79"/>
      <c r="K5" s="79"/>
      <c r="L5" s="79"/>
      <c r="M5" s="79"/>
      <c r="N5" s="79"/>
      <c r="O5" s="42"/>
      <c r="P5" s="42"/>
      <c r="Q5" s="42"/>
      <c r="R5" s="42"/>
      <c r="S5" s="42"/>
    </row>
    <row r="6" spans="1:21" s="2" customFormat="1" ht="24" customHeight="1">
      <c r="A6" s="82" t="s">
        <v>10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  <row r="7" spans="1:21" s="2" customFormat="1" ht="27" customHeight="1">
      <c r="A7" s="81" t="s">
        <v>93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P7" s="76"/>
      <c r="Q7" s="77"/>
      <c r="R7" s="77"/>
      <c r="S7" s="77"/>
      <c r="T7" s="77"/>
      <c r="U7" s="77"/>
    </row>
    <row r="8" spans="1:21" s="2" customFormat="1" ht="51" customHeight="1">
      <c r="A8" s="78" t="s">
        <v>11</v>
      </c>
      <c r="B8" s="78" t="s">
        <v>13</v>
      </c>
      <c r="C8" s="78" t="s">
        <v>8</v>
      </c>
      <c r="D8" s="78" t="s">
        <v>7</v>
      </c>
      <c r="E8" s="78"/>
      <c r="F8" s="78"/>
      <c r="G8" s="78"/>
      <c r="H8" s="84" t="s">
        <v>92</v>
      </c>
      <c r="I8" s="85"/>
      <c r="J8" s="85"/>
      <c r="K8" s="85"/>
      <c r="L8" s="85"/>
      <c r="M8" s="85"/>
      <c r="N8" s="86"/>
    </row>
    <row r="9" spans="1:21" s="2" customFormat="1" ht="44.25" customHeight="1">
      <c r="A9" s="83"/>
      <c r="B9" s="78"/>
      <c r="C9" s="78"/>
      <c r="D9" s="28" t="s">
        <v>6</v>
      </c>
      <c r="E9" s="28" t="s">
        <v>5</v>
      </c>
      <c r="F9" s="37" t="s">
        <v>4</v>
      </c>
      <c r="G9" s="28" t="s">
        <v>3</v>
      </c>
      <c r="H9" s="28" t="s">
        <v>28</v>
      </c>
      <c r="I9" s="65" t="s">
        <v>29</v>
      </c>
      <c r="J9" s="65" t="s">
        <v>30</v>
      </c>
      <c r="K9" s="65" t="s">
        <v>31</v>
      </c>
      <c r="L9" s="28" t="s">
        <v>32</v>
      </c>
      <c r="M9" s="28" t="s">
        <v>33</v>
      </c>
      <c r="N9" s="28" t="s">
        <v>34</v>
      </c>
    </row>
    <row r="10" spans="1:21" s="2" customFormat="1" ht="14.2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9">
        <v>8</v>
      </c>
      <c r="I10" s="9">
        <v>9</v>
      </c>
      <c r="J10" s="9">
        <v>10</v>
      </c>
      <c r="K10" s="9">
        <v>11</v>
      </c>
      <c r="L10" s="7">
        <v>12</v>
      </c>
      <c r="M10" s="7">
        <v>13</v>
      </c>
      <c r="N10" s="7">
        <v>14</v>
      </c>
      <c r="O10" s="33"/>
    </row>
    <row r="11" spans="1:21" s="23" customFormat="1" ht="99.75" customHeight="1">
      <c r="A11" s="40" t="s">
        <v>1</v>
      </c>
      <c r="B11" s="53" t="s">
        <v>105</v>
      </c>
      <c r="C11" s="29" t="s">
        <v>51</v>
      </c>
      <c r="D11" s="41" t="s">
        <v>15</v>
      </c>
      <c r="E11" s="41" t="s">
        <v>15</v>
      </c>
      <c r="F11" s="41" t="s">
        <v>71</v>
      </c>
      <c r="G11" s="41" t="s">
        <v>15</v>
      </c>
      <c r="H11" s="73">
        <f t="shared" ref="H11:N11" si="0">H12+H18+H22+H32</f>
        <v>119765.15</v>
      </c>
      <c r="I11" s="74">
        <f>I12+I18+I22+I32</f>
        <v>128622.28</v>
      </c>
      <c r="J11" s="74">
        <f t="shared" si="0"/>
        <v>110571.1</v>
      </c>
      <c r="K11" s="74">
        <f t="shared" si="0"/>
        <v>107604.50000000001</v>
      </c>
      <c r="L11" s="73">
        <f t="shared" si="0"/>
        <v>98407.700000000012</v>
      </c>
      <c r="M11" s="73">
        <f t="shared" si="0"/>
        <v>98407.700000000012</v>
      </c>
      <c r="N11" s="73">
        <f t="shared" si="0"/>
        <v>98407.700000000012</v>
      </c>
      <c r="O11" s="22">
        <f>SUM(H11:N11)</f>
        <v>761786.12999999989</v>
      </c>
    </row>
    <row r="12" spans="1:21" s="23" customFormat="1" ht="63">
      <c r="A12" s="58" t="s">
        <v>0</v>
      </c>
      <c r="B12" s="59" t="s">
        <v>35</v>
      </c>
      <c r="C12" s="60" t="s">
        <v>70</v>
      </c>
      <c r="D12" s="58" t="s">
        <v>15</v>
      </c>
      <c r="E12" s="58" t="s">
        <v>15</v>
      </c>
      <c r="F12" s="61" t="s">
        <v>53</v>
      </c>
      <c r="G12" s="58" t="s">
        <v>15</v>
      </c>
      <c r="H12" s="62">
        <f t="shared" ref="H12:N12" si="1">H13</f>
        <v>47000.05</v>
      </c>
      <c r="I12" s="62">
        <f t="shared" si="1"/>
        <v>51184.090000000004</v>
      </c>
      <c r="J12" s="62">
        <f t="shared" si="1"/>
        <v>41488.6</v>
      </c>
      <c r="K12" s="62">
        <f t="shared" si="1"/>
        <v>41483.599999999999</v>
      </c>
      <c r="L12" s="62">
        <f t="shared" si="1"/>
        <v>41483.599999999999</v>
      </c>
      <c r="M12" s="62">
        <f t="shared" si="1"/>
        <v>41483.599999999999</v>
      </c>
      <c r="N12" s="62">
        <f t="shared" si="1"/>
        <v>41483.599999999999</v>
      </c>
      <c r="O12" s="33">
        <f>SUM(H12:N12)</f>
        <v>305607.14</v>
      </c>
    </row>
    <row r="13" spans="1:21" s="34" customFormat="1" ht="102.75" customHeight="1">
      <c r="A13" s="40" t="s">
        <v>41</v>
      </c>
      <c r="B13" s="39" t="s">
        <v>89</v>
      </c>
      <c r="C13" s="29" t="s">
        <v>9</v>
      </c>
      <c r="D13" s="30" t="s">
        <v>15</v>
      </c>
      <c r="E13" s="30" t="s">
        <v>15</v>
      </c>
      <c r="F13" s="41" t="s">
        <v>54</v>
      </c>
      <c r="G13" s="30" t="s">
        <v>15</v>
      </c>
      <c r="H13" s="36">
        <f t="shared" ref="H13:N13" si="2">H14+H15+H17</f>
        <v>47000.05</v>
      </c>
      <c r="I13" s="63">
        <f t="shared" si="2"/>
        <v>51184.090000000004</v>
      </c>
      <c r="J13" s="63">
        <f t="shared" si="2"/>
        <v>41488.6</v>
      </c>
      <c r="K13" s="63">
        <f t="shared" si="2"/>
        <v>41483.599999999999</v>
      </c>
      <c r="L13" s="36">
        <f t="shared" si="2"/>
        <v>41483.599999999999</v>
      </c>
      <c r="M13" s="36">
        <f t="shared" si="2"/>
        <v>41483.599999999999</v>
      </c>
      <c r="N13" s="36">
        <f t="shared" si="2"/>
        <v>41483.599999999999</v>
      </c>
      <c r="O13" s="33">
        <f>SUM(H13:N13)</f>
        <v>305607.14</v>
      </c>
    </row>
    <row r="14" spans="1:21" s="23" customFormat="1" ht="63">
      <c r="A14" s="40" t="s">
        <v>37</v>
      </c>
      <c r="B14" s="40" t="s">
        <v>100</v>
      </c>
      <c r="C14" s="29" t="s">
        <v>2</v>
      </c>
      <c r="D14" s="41" t="s">
        <v>15</v>
      </c>
      <c r="E14" s="41" t="s">
        <v>15</v>
      </c>
      <c r="F14" s="32" t="s">
        <v>55</v>
      </c>
      <c r="G14" s="35" t="s">
        <v>15</v>
      </c>
      <c r="H14" s="31">
        <f>41928.8+4180.6+186.2+0.9</f>
        <v>46296.5</v>
      </c>
      <c r="I14" s="64">
        <f>46965+1231.01+5.35</f>
        <v>48201.36</v>
      </c>
      <c r="J14" s="64">
        <f>39943.6+1480</f>
        <v>41423.599999999999</v>
      </c>
      <c r="K14" s="64">
        <f>39943.6+1480</f>
        <v>41423.599999999999</v>
      </c>
      <c r="L14" s="31">
        <f t="shared" ref="L14:N14" si="3">39943.6+1480</f>
        <v>41423.599999999999</v>
      </c>
      <c r="M14" s="31">
        <f t="shared" si="3"/>
        <v>41423.599999999999</v>
      </c>
      <c r="N14" s="31">
        <f t="shared" si="3"/>
        <v>41423.599999999999</v>
      </c>
      <c r="O14" s="22">
        <f>SUM(H14:N14)</f>
        <v>301615.86</v>
      </c>
    </row>
    <row r="15" spans="1:21" s="23" customFormat="1" ht="34.5" customHeight="1">
      <c r="A15" s="40" t="s">
        <v>37</v>
      </c>
      <c r="B15" s="40" t="s">
        <v>38</v>
      </c>
      <c r="C15" s="29" t="s">
        <v>2</v>
      </c>
      <c r="D15" s="41" t="s">
        <v>15</v>
      </c>
      <c r="E15" s="41" t="s">
        <v>15</v>
      </c>
      <c r="F15" s="32" t="s">
        <v>75</v>
      </c>
      <c r="G15" s="35" t="s">
        <v>15</v>
      </c>
      <c r="H15" s="31">
        <f>392.95+278.3+32.3</f>
        <v>703.55</v>
      </c>
      <c r="I15" s="64">
        <f>2949.2+33.53</f>
        <v>2982.73</v>
      </c>
      <c r="J15" s="64">
        <f>35+30</f>
        <v>65</v>
      </c>
      <c r="K15" s="64">
        <f t="shared" ref="K15:N15" si="4">30+30</f>
        <v>60</v>
      </c>
      <c r="L15" s="31">
        <f t="shared" si="4"/>
        <v>60</v>
      </c>
      <c r="M15" s="31">
        <f t="shared" si="4"/>
        <v>60</v>
      </c>
      <c r="N15" s="31">
        <f t="shared" si="4"/>
        <v>60</v>
      </c>
      <c r="O15" s="22">
        <f>SUM(H15:N15)</f>
        <v>3991.2799999999997</v>
      </c>
    </row>
    <row r="16" spans="1:21" s="23" customFormat="1" ht="141.75" hidden="1" customHeight="1">
      <c r="A16" s="40" t="s">
        <v>37</v>
      </c>
      <c r="B16" s="40" t="s">
        <v>80</v>
      </c>
      <c r="C16" s="29" t="s">
        <v>2</v>
      </c>
      <c r="D16" s="41" t="s">
        <v>15</v>
      </c>
      <c r="E16" s="41" t="s">
        <v>15</v>
      </c>
      <c r="F16" s="32" t="s">
        <v>79</v>
      </c>
      <c r="G16" s="35" t="s">
        <v>15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22"/>
    </row>
    <row r="17" spans="1:15" s="23" customFormat="1" ht="80.25" hidden="1" customHeight="1">
      <c r="A17" s="40" t="s">
        <v>37</v>
      </c>
      <c r="B17" s="40" t="s">
        <v>81</v>
      </c>
      <c r="C17" s="29" t="s">
        <v>2</v>
      </c>
      <c r="D17" s="41" t="s">
        <v>15</v>
      </c>
      <c r="E17" s="41" t="s">
        <v>15</v>
      </c>
      <c r="F17" s="32" t="s">
        <v>83</v>
      </c>
      <c r="G17" s="35" t="s">
        <v>15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22">
        <f>SUM(H17:N17)</f>
        <v>0</v>
      </c>
    </row>
    <row r="18" spans="1:15" s="23" customFormat="1" ht="63">
      <c r="A18" s="58" t="s">
        <v>12</v>
      </c>
      <c r="B18" s="59" t="s">
        <v>74</v>
      </c>
      <c r="C18" s="60" t="s">
        <v>52</v>
      </c>
      <c r="D18" s="58" t="s">
        <v>15</v>
      </c>
      <c r="E18" s="58" t="s">
        <v>15</v>
      </c>
      <c r="F18" s="58" t="s">
        <v>56</v>
      </c>
      <c r="G18" s="58" t="s">
        <v>15</v>
      </c>
      <c r="H18" s="62">
        <f t="shared" ref="H18:N18" si="5">H19</f>
        <v>36608.1</v>
      </c>
      <c r="I18" s="62">
        <f t="shared" si="5"/>
        <v>35345.5</v>
      </c>
      <c r="J18" s="62">
        <f t="shared" si="5"/>
        <v>32813</v>
      </c>
      <c r="K18" s="62">
        <f t="shared" si="5"/>
        <v>32163</v>
      </c>
      <c r="L18" s="62">
        <f t="shared" si="5"/>
        <v>31861</v>
      </c>
      <c r="M18" s="62">
        <f t="shared" si="5"/>
        <v>31861</v>
      </c>
      <c r="N18" s="62">
        <f t="shared" si="5"/>
        <v>31861</v>
      </c>
      <c r="O18" s="33">
        <f>SUM(H18:N18)</f>
        <v>232512.6</v>
      </c>
    </row>
    <row r="19" spans="1:15" s="34" customFormat="1" ht="63" customHeight="1">
      <c r="A19" s="40" t="s">
        <v>77</v>
      </c>
      <c r="B19" s="39" t="s">
        <v>76</v>
      </c>
      <c r="C19" s="29" t="s">
        <v>51</v>
      </c>
      <c r="D19" s="30" t="s">
        <v>15</v>
      </c>
      <c r="E19" s="30" t="s">
        <v>15</v>
      </c>
      <c r="F19" s="41" t="s">
        <v>57</v>
      </c>
      <c r="G19" s="30" t="s">
        <v>15</v>
      </c>
      <c r="H19" s="36">
        <f t="shared" ref="H19:N19" si="6">H20</f>
        <v>36608.1</v>
      </c>
      <c r="I19" s="63">
        <f t="shared" si="6"/>
        <v>35345.5</v>
      </c>
      <c r="J19" s="63">
        <f t="shared" si="6"/>
        <v>32813</v>
      </c>
      <c r="K19" s="63">
        <f t="shared" si="6"/>
        <v>32163</v>
      </c>
      <c r="L19" s="36">
        <f t="shared" si="6"/>
        <v>31861</v>
      </c>
      <c r="M19" s="36">
        <f t="shared" si="6"/>
        <v>31861</v>
      </c>
      <c r="N19" s="36">
        <f t="shared" si="6"/>
        <v>31861</v>
      </c>
      <c r="O19" s="33">
        <f>SUM(H19:N19)</f>
        <v>232512.6</v>
      </c>
    </row>
    <row r="20" spans="1:15" s="34" customFormat="1" ht="36.75" customHeight="1">
      <c r="A20" s="27" t="s">
        <v>37</v>
      </c>
      <c r="B20" s="27" t="s">
        <v>49</v>
      </c>
      <c r="C20" s="29" t="s">
        <v>2</v>
      </c>
      <c r="D20" s="41" t="s">
        <v>15</v>
      </c>
      <c r="E20" s="30" t="s">
        <v>15</v>
      </c>
      <c r="F20" s="32" t="s">
        <v>82</v>
      </c>
      <c r="G20" s="35" t="s">
        <v>15</v>
      </c>
      <c r="H20" s="31">
        <v>36608.1</v>
      </c>
      <c r="I20" s="64">
        <v>35345.5</v>
      </c>
      <c r="J20" s="64">
        <v>32813</v>
      </c>
      <c r="K20" s="64">
        <v>32163</v>
      </c>
      <c r="L20" s="31">
        <f t="shared" ref="L20:N20" si="7">28476+3385</f>
        <v>31861</v>
      </c>
      <c r="M20" s="31">
        <f t="shared" si="7"/>
        <v>31861</v>
      </c>
      <c r="N20" s="31">
        <f t="shared" si="7"/>
        <v>31861</v>
      </c>
      <c r="O20" s="33">
        <f>SUM(H20:N20)</f>
        <v>232512.6</v>
      </c>
    </row>
    <row r="21" spans="1:15" s="34" customFormat="1" ht="96" hidden="1" customHeight="1">
      <c r="A21" s="40" t="s">
        <v>37</v>
      </c>
      <c r="B21" s="40" t="s">
        <v>81</v>
      </c>
      <c r="C21" s="29" t="s">
        <v>2</v>
      </c>
      <c r="D21" s="41" t="s">
        <v>15</v>
      </c>
      <c r="E21" s="41" t="s">
        <v>15</v>
      </c>
      <c r="F21" s="32" t="s">
        <v>84</v>
      </c>
      <c r="G21" s="35" t="s">
        <v>15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3"/>
    </row>
    <row r="22" spans="1:15" s="24" customFormat="1" ht="104.25" customHeight="1">
      <c r="A22" s="58" t="s">
        <v>14</v>
      </c>
      <c r="B22" s="59" t="s">
        <v>90</v>
      </c>
      <c r="C22" s="60" t="s">
        <v>52</v>
      </c>
      <c r="D22" s="58" t="s">
        <v>15</v>
      </c>
      <c r="E22" s="58" t="s">
        <v>15</v>
      </c>
      <c r="F22" s="58" t="s">
        <v>58</v>
      </c>
      <c r="G22" s="58" t="s">
        <v>15</v>
      </c>
      <c r="H22" s="62">
        <f t="shared" ref="H22:N22" si="8">H23+H29</f>
        <v>18199.300000000003</v>
      </c>
      <c r="I22" s="62">
        <f t="shared" si="8"/>
        <v>22593.190000000002</v>
      </c>
      <c r="J22" s="62">
        <f t="shared" si="8"/>
        <v>20870.7</v>
      </c>
      <c r="K22" s="62">
        <f t="shared" si="8"/>
        <v>19309.099999999999</v>
      </c>
      <c r="L22" s="62">
        <f t="shared" si="8"/>
        <v>10514.3</v>
      </c>
      <c r="M22" s="62">
        <f t="shared" si="8"/>
        <v>10514.3</v>
      </c>
      <c r="N22" s="62">
        <f t="shared" si="8"/>
        <v>10514.3</v>
      </c>
      <c r="O22" s="22">
        <f>SUM(H22:N22)</f>
        <v>112515.19000000002</v>
      </c>
    </row>
    <row r="23" spans="1:15" s="23" customFormat="1" ht="82.5" customHeight="1">
      <c r="A23" s="40" t="s">
        <v>42</v>
      </c>
      <c r="B23" s="39" t="s">
        <v>101</v>
      </c>
      <c r="C23" s="29" t="s">
        <v>59</v>
      </c>
      <c r="D23" s="41" t="s">
        <v>15</v>
      </c>
      <c r="E23" s="41" t="s">
        <v>15</v>
      </c>
      <c r="F23" s="32" t="s">
        <v>61</v>
      </c>
      <c r="G23" s="41" t="s">
        <v>15</v>
      </c>
      <c r="H23" s="36">
        <f t="shared" ref="H23:N23" si="9">SUM(H25:H28)</f>
        <v>12035.300000000001</v>
      </c>
      <c r="I23" s="63">
        <f>SUM(I24:I28)</f>
        <v>14275.09</v>
      </c>
      <c r="J23" s="63">
        <f t="shared" si="9"/>
        <v>13218.7</v>
      </c>
      <c r="K23" s="63">
        <f t="shared" si="9"/>
        <v>11657.1</v>
      </c>
      <c r="L23" s="36">
        <f t="shared" si="9"/>
        <v>8297.2999999999993</v>
      </c>
      <c r="M23" s="36">
        <f t="shared" si="9"/>
        <v>8297.2999999999993</v>
      </c>
      <c r="N23" s="36">
        <f t="shared" si="9"/>
        <v>8297.2999999999993</v>
      </c>
      <c r="O23" s="22">
        <f>SUM(H23:N23)</f>
        <v>76078.09</v>
      </c>
    </row>
    <row r="24" spans="1:15" s="23" customFormat="1" ht="217.5" customHeight="1">
      <c r="A24" s="40" t="s">
        <v>37</v>
      </c>
      <c r="B24" s="40" t="s">
        <v>110</v>
      </c>
      <c r="C24" s="29" t="s">
        <v>2</v>
      </c>
      <c r="D24" s="41" t="s">
        <v>15</v>
      </c>
      <c r="E24" s="41" t="s">
        <v>15</v>
      </c>
      <c r="F24" s="32" t="s">
        <v>109</v>
      </c>
      <c r="G24" s="35" t="s">
        <v>15</v>
      </c>
      <c r="H24" s="31">
        <v>0</v>
      </c>
      <c r="I24" s="64">
        <v>740.5</v>
      </c>
      <c r="J24" s="64">
        <v>0</v>
      </c>
      <c r="K24" s="64">
        <v>0</v>
      </c>
      <c r="L24" s="31">
        <v>0</v>
      </c>
      <c r="M24" s="31">
        <v>0</v>
      </c>
      <c r="N24" s="31">
        <v>0</v>
      </c>
      <c r="O24" s="22">
        <f>SUM(H24:N24)</f>
        <v>740.5</v>
      </c>
    </row>
    <row r="25" spans="1:15" s="23" customFormat="1" ht="51.75" customHeight="1">
      <c r="A25" s="40" t="s">
        <v>37</v>
      </c>
      <c r="B25" s="40" t="s">
        <v>43</v>
      </c>
      <c r="C25" s="29" t="s">
        <v>2</v>
      </c>
      <c r="D25" s="41" t="s">
        <v>15</v>
      </c>
      <c r="E25" s="41" t="s">
        <v>15</v>
      </c>
      <c r="F25" s="32" t="s">
        <v>62</v>
      </c>
      <c r="G25" s="35" t="s">
        <v>15</v>
      </c>
      <c r="H25" s="31">
        <v>81</v>
      </c>
      <c r="I25" s="64">
        <f>1462.5+37.5</f>
        <v>1500</v>
      </c>
      <c r="J25" s="64">
        <v>1950</v>
      </c>
      <c r="K25" s="64">
        <v>1950</v>
      </c>
      <c r="L25" s="31">
        <v>1950</v>
      </c>
      <c r="M25" s="31">
        <v>1950</v>
      </c>
      <c r="N25" s="31">
        <v>1950</v>
      </c>
      <c r="O25" s="22">
        <f>SUM(H25:N25)</f>
        <v>11331</v>
      </c>
    </row>
    <row r="26" spans="1:15" s="23" customFormat="1" ht="47.25">
      <c r="A26" s="40" t="s">
        <v>37</v>
      </c>
      <c r="B26" s="40" t="s">
        <v>50</v>
      </c>
      <c r="C26" s="29" t="s">
        <v>2</v>
      </c>
      <c r="D26" s="41" t="s">
        <v>15</v>
      </c>
      <c r="E26" s="41" t="s">
        <v>15</v>
      </c>
      <c r="F26" s="32" t="s">
        <v>63</v>
      </c>
      <c r="G26" s="35" t="s">
        <v>15</v>
      </c>
      <c r="H26" s="31">
        <v>481</v>
      </c>
      <c r="I26" s="64">
        <v>600</v>
      </c>
      <c r="J26" s="64">
        <v>800</v>
      </c>
      <c r="K26" s="64">
        <v>800</v>
      </c>
      <c r="L26" s="31">
        <v>800</v>
      </c>
      <c r="M26" s="31">
        <v>800</v>
      </c>
      <c r="N26" s="31">
        <v>800</v>
      </c>
      <c r="O26" s="22">
        <f>SUM(H26:M26)</f>
        <v>4281</v>
      </c>
    </row>
    <row r="27" spans="1:15" s="23" customFormat="1" ht="54.75" customHeight="1">
      <c r="A27" s="40" t="s">
        <v>37</v>
      </c>
      <c r="B27" s="40" t="s">
        <v>44</v>
      </c>
      <c r="C27" s="29" t="s">
        <v>2</v>
      </c>
      <c r="D27" s="41" t="s">
        <v>15</v>
      </c>
      <c r="E27" s="41" t="s">
        <v>15</v>
      </c>
      <c r="F27" s="32" t="s">
        <v>64</v>
      </c>
      <c r="G27" s="35" t="s">
        <v>15</v>
      </c>
      <c r="H27" s="31">
        <v>123</v>
      </c>
      <c r="I27" s="64">
        <v>150</v>
      </c>
      <c r="J27" s="64">
        <v>200</v>
      </c>
      <c r="K27" s="64">
        <v>200</v>
      </c>
      <c r="L27" s="31">
        <v>200</v>
      </c>
      <c r="M27" s="31">
        <v>200</v>
      </c>
      <c r="N27" s="31">
        <v>200</v>
      </c>
      <c r="O27" s="22">
        <f>SUM(H27:M27)</f>
        <v>1073</v>
      </c>
    </row>
    <row r="28" spans="1:15" s="23" customFormat="1" ht="34.5" customHeight="1">
      <c r="A28" s="40" t="s">
        <v>37</v>
      </c>
      <c r="B28" s="40" t="s">
        <v>45</v>
      </c>
      <c r="C28" s="29" t="s">
        <v>2</v>
      </c>
      <c r="D28" s="41" t="s">
        <v>15</v>
      </c>
      <c r="E28" s="41" t="s">
        <v>15</v>
      </c>
      <c r="F28" s="32" t="s">
        <v>65</v>
      </c>
      <c r="G28" s="35" t="s">
        <v>15</v>
      </c>
      <c r="H28" s="31">
        <f>10979.2+53.7+317.4</f>
        <v>11350.300000000001</v>
      </c>
      <c r="I28" s="64">
        <f>10791.16+43.43+450</f>
        <v>11284.59</v>
      </c>
      <c r="J28" s="64">
        <f>9914.7+354</f>
        <v>10268.700000000001</v>
      </c>
      <c r="K28" s="64">
        <f>8353.1+354</f>
        <v>8707.1</v>
      </c>
      <c r="L28" s="31">
        <f t="shared" ref="L28:N28" si="10">5343.3+4</f>
        <v>5347.3</v>
      </c>
      <c r="M28" s="31">
        <f t="shared" si="10"/>
        <v>5347.3</v>
      </c>
      <c r="N28" s="31">
        <f t="shared" si="10"/>
        <v>5347.3</v>
      </c>
      <c r="O28" s="22">
        <f>SUM(H28:N28)</f>
        <v>57652.590000000004</v>
      </c>
    </row>
    <row r="29" spans="1:15" s="23" customFormat="1" ht="78.75">
      <c r="A29" s="40" t="s">
        <v>46</v>
      </c>
      <c r="B29" s="39" t="s">
        <v>47</v>
      </c>
      <c r="C29" s="29" t="s">
        <v>51</v>
      </c>
      <c r="D29" s="41" t="s">
        <v>15</v>
      </c>
      <c r="E29" s="41" t="s">
        <v>15</v>
      </c>
      <c r="F29" s="32" t="s">
        <v>60</v>
      </c>
      <c r="G29" s="41" t="s">
        <v>15</v>
      </c>
      <c r="H29" s="36">
        <f t="shared" ref="H29:N29" si="11">H30</f>
        <v>6164</v>
      </c>
      <c r="I29" s="63">
        <f>I30</f>
        <v>8318.1</v>
      </c>
      <c r="J29" s="63">
        <f t="shared" si="11"/>
        <v>7652</v>
      </c>
      <c r="K29" s="63">
        <f t="shared" si="11"/>
        <v>7652</v>
      </c>
      <c r="L29" s="36">
        <f t="shared" si="11"/>
        <v>2217</v>
      </c>
      <c r="M29" s="36">
        <f t="shared" si="11"/>
        <v>2217</v>
      </c>
      <c r="N29" s="36">
        <f t="shared" si="11"/>
        <v>2217</v>
      </c>
      <c r="O29" s="22">
        <f>SUM(H29:N29)</f>
        <v>36437.1</v>
      </c>
    </row>
    <row r="30" spans="1:15" s="23" customFormat="1" ht="71.25" customHeight="1">
      <c r="A30" s="40" t="s">
        <v>37</v>
      </c>
      <c r="B30" s="40" t="s">
        <v>48</v>
      </c>
      <c r="C30" s="29" t="s">
        <v>2</v>
      </c>
      <c r="D30" s="41" t="s">
        <v>15</v>
      </c>
      <c r="E30" s="41" t="s">
        <v>15</v>
      </c>
      <c r="F30" s="32" t="s">
        <v>66</v>
      </c>
      <c r="G30" s="35" t="s">
        <v>15</v>
      </c>
      <c r="H30" s="31">
        <v>6164</v>
      </c>
      <c r="I30" s="64">
        <v>8318.1</v>
      </c>
      <c r="J30" s="64">
        <v>7652</v>
      </c>
      <c r="K30" s="64">
        <v>7652</v>
      </c>
      <c r="L30" s="31">
        <f t="shared" ref="L30:N30" si="12">2187+30</f>
        <v>2217</v>
      </c>
      <c r="M30" s="31">
        <f t="shared" si="12"/>
        <v>2217</v>
      </c>
      <c r="N30" s="31">
        <f t="shared" si="12"/>
        <v>2217</v>
      </c>
      <c r="O30" s="22">
        <f>SUM(H30:N30)</f>
        <v>36437.1</v>
      </c>
    </row>
    <row r="31" spans="1:15" s="23" customFormat="1" ht="71.25" hidden="1" customHeight="1">
      <c r="A31" s="40" t="s">
        <v>37</v>
      </c>
      <c r="B31" s="40" t="s">
        <v>81</v>
      </c>
      <c r="C31" s="29" t="s">
        <v>2</v>
      </c>
      <c r="D31" s="41" t="s">
        <v>15</v>
      </c>
      <c r="E31" s="41" t="s">
        <v>15</v>
      </c>
      <c r="F31" s="32" t="s">
        <v>85</v>
      </c>
      <c r="G31" s="35" t="s">
        <v>15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22"/>
    </row>
    <row r="32" spans="1:15" s="24" customFormat="1" ht="69.75" customHeight="1">
      <c r="A32" s="58" t="s">
        <v>36</v>
      </c>
      <c r="B32" s="59" t="s">
        <v>91</v>
      </c>
      <c r="C32" s="60" t="s">
        <v>68</v>
      </c>
      <c r="D32" s="58" t="s">
        <v>15</v>
      </c>
      <c r="E32" s="58" t="s">
        <v>15</v>
      </c>
      <c r="F32" s="58" t="s">
        <v>67</v>
      </c>
      <c r="G32" s="58" t="s">
        <v>15</v>
      </c>
      <c r="H32" s="62">
        <f t="shared" ref="H32:N32" si="13">H33</f>
        <v>17957.7</v>
      </c>
      <c r="I32" s="62">
        <f t="shared" si="13"/>
        <v>19499.5</v>
      </c>
      <c r="J32" s="62">
        <f t="shared" si="13"/>
        <v>15398.8</v>
      </c>
      <c r="K32" s="62">
        <f t="shared" si="13"/>
        <v>14648.8</v>
      </c>
      <c r="L32" s="62">
        <f t="shared" si="13"/>
        <v>14548.8</v>
      </c>
      <c r="M32" s="62">
        <f t="shared" si="13"/>
        <v>14548.8</v>
      </c>
      <c r="N32" s="62">
        <f t="shared" si="13"/>
        <v>14548.8</v>
      </c>
      <c r="O32" s="22">
        <f>SUM(H32:N32)</f>
        <v>111151.20000000001</v>
      </c>
    </row>
    <row r="33" spans="1:15" s="23" customFormat="1" ht="71.25" customHeight="1">
      <c r="A33" s="40" t="s">
        <v>39</v>
      </c>
      <c r="B33" s="39" t="s">
        <v>102</v>
      </c>
      <c r="C33" s="29" t="s">
        <v>69</v>
      </c>
      <c r="D33" s="41" t="s">
        <v>15</v>
      </c>
      <c r="E33" s="41" t="s">
        <v>15</v>
      </c>
      <c r="F33" s="41" t="s">
        <v>88</v>
      </c>
      <c r="G33" s="41" t="s">
        <v>15</v>
      </c>
      <c r="H33" s="36">
        <f t="shared" ref="H33:N33" si="14">H34+H35</f>
        <v>17957.7</v>
      </c>
      <c r="I33" s="63">
        <f t="shared" si="14"/>
        <v>19499.5</v>
      </c>
      <c r="J33" s="63">
        <f t="shared" si="14"/>
        <v>15398.8</v>
      </c>
      <c r="K33" s="63">
        <f t="shared" si="14"/>
        <v>14648.8</v>
      </c>
      <c r="L33" s="36">
        <f t="shared" si="14"/>
        <v>14548.8</v>
      </c>
      <c r="M33" s="36">
        <f t="shared" si="14"/>
        <v>14548.8</v>
      </c>
      <c r="N33" s="36">
        <f t="shared" si="14"/>
        <v>14548.8</v>
      </c>
      <c r="O33" s="22">
        <f>SUM(H33:N33)</f>
        <v>111151.20000000001</v>
      </c>
    </row>
    <row r="34" spans="1:15" s="23" customFormat="1" ht="37.5" customHeight="1">
      <c r="A34" s="40" t="s">
        <v>37</v>
      </c>
      <c r="B34" s="40" t="s">
        <v>40</v>
      </c>
      <c r="C34" s="29" t="s">
        <v>2</v>
      </c>
      <c r="D34" s="41" t="s">
        <v>15</v>
      </c>
      <c r="E34" s="41" t="s">
        <v>15</v>
      </c>
      <c r="F34" s="32" t="s">
        <v>86</v>
      </c>
      <c r="G34" s="35" t="s">
        <v>15</v>
      </c>
      <c r="H34" s="31">
        <v>17957.7</v>
      </c>
      <c r="I34" s="64">
        <v>19499.5</v>
      </c>
      <c r="J34" s="64">
        <v>15398.8</v>
      </c>
      <c r="K34" s="64">
        <v>14648.8</v>
      </c>
      <c r="L34" s="31">
        <v>14548.8</v>
      </c>
      <c r="M34" s="31">
        <v>14548.8</v>
      </c>
      <c r="N34" s="31">
        <v>14548.8</v>
      </c>
      <c r="O34" s="22"/>
    </row>
    <row r="35" spans="1:15" s="23" customFormat="1" ht="36" hidden="1" customHeight="1">
      <c r="A35" s="40" t="s">
        <v>37</v>
      </c>
      <c r="B35" s="40" t="s">
        <v>81</v>
      </c>
      <c r="C35" s="29" t="s">
        <v>2</v>
      </c>
      <c r="D35" s="41" t="s">
        <v>15</v>
      </c>
      <c r="E35" s="41" t="s">
        <v>15</v>
      </c>
      <c r="F35" s="32" t="s">
        <v>87</v>
      </c>
      <c r="G35" s="35" t="s">
        <v>15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22">
        <f>SUM(H35:N35)</f>
        <v>0</v>
      </c>
    </row>
  </sheetData>
  <mergeCells count="12">
    <mergeCell ref="H2:N2"/>
    <mergeCell ref="P7:U7"/>
    <mergeCell ref="C8:C9"/>
    <mergeCell ref="D8:G8"/>
    <mergeCell ref="H4:N4"/>
    <mergeCell ref="H5:N5"/>
    <mergeCell ref="M3:N3"/>
    <mergeCell ref="A7:N7"/>
    <mergeCell ref="A6:N6"/>
    <mergeCell ref="A8:A9"/>
    <mergeCell ref="B8:B9"/>
    <mergeCell ref="H8:N8"/>
  </mergeCells>
  <pageMargins left="0.78740157480314965" right="0.19685039370078741" top="0.39370078740157483" bottom="0.31496062992125984" header="0.59055118110236227" footer="0.39370078740157483"/>
  <pageSetup paperSize="9" scale="61" fitToWidth="0" fitToHeight="0" orientation="landscape" r:id="rId1"/>
  <headerFooter alignWithMargins="0"/>
  <rowBreaks count="1" manualBreakCount="1">
    <brk id="1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tabSelected="1" view="pageBreakPreview" zoomScaleSheetLayoutView="100" workbookViewId="0">
      <selection activeCell="F47" sqref="F47"/>
    </sheetView>
  </sheetViews>
  <sheetFormatPr defaultColWidth="7.5703125" defaultRowHeight="15.75"/>
  <cols>
    <col min="1" max="1" width="17.42578125" style="4" customWidth="1"/>
    <col min="2" max="2" width="28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10" width="9.42578125" style="14" customWidth="1"/>
    <col min="11" max="11" width="1.5703125" style="14" customWidth="1"/>
    <col min="12" max="12" width="10.140625" style="13" customWidth="1"/>
    <col min="13" max="16384" width="7.5703125" style="13"/>
  </cols>
  <sheetData>
    <row r="1" spans="1:12" ht="14.25" customHeight="1">
      <c r="C1" s="19"/>
      <c r="D1" s="25"/>
      <c r="E1" s="25"/>
      <c r="F1" s="25"/>
      <c r="G1" s="26"/>
      <c r="H1" s="25"/>
      <c r="I1" s="79" t="s">
        <v>96</v>
      </c>
      <c r="J1" s="79"/>
      <c r="K1" s="43"/>
    </row>
    <row r="2" spans="1:12" ht="27" customHeight="1">
      <c r="D2" s="79" t="s">
        <v>95</v>
      </c>
      <c r="E2" s="79"/>
      <c r="F2" s="79"/>
      <c r="G2" s="79"/>
      <c r="H2" s="79"/>
      <c r="I2" s="79"/>
      <c r="J2" s="79"/>
      <c r="K2" s="43"/>
    </row>
    <row r="3" spans="1:12" ht="30.75" customHeight="1">
      <c r="D3" s="79" t="s">
        <v>99</v>
      </c>
      <c r="E3" s="79"/>
      <c r="F3" s="79"/>
      <c r="G3" s="79"/>
      <c r="H3" s="79"/>
      <c r="I3" s="79"/>
      <c r="J3" s="79"/>
      <c r="K3" s="43"/>
    </row>
    <row r="4" spans="1:12" ht="24" customHeight="1">
      <c r="A4" s="105" t="s">
        <v>10</v>
      </c>
      <c r="B4" s="105"/>
      <c r="C4" s="105"/>
      <c r="D4" s="105"/>
      <c r="E4" s="105"/>
      <c r="F4" s="105"/>
      <c r="G4" s="105"/>
      <c r="H4" s="105"/>
      <c r="I4" s="105"/>
      <c r="J4" s="105"/>
      <c r="K4" s="44"/>
    </row>
    <row r="5" spans="1:12" ht="36.75" customHeight="1">
      <c r="A5" s="81" t="s">
        <v>94</v>
      </c>
      <c r="B5" s="81"/>
      <c r="C5" s="81"/>
      <c r="D5" s="81"/>
      <c r="E5" s="81"/>
      <c r="F5" s="81"/>
      <c r="G5" s="81"/>
      <c r="H5" s="81"/>
      <c r="I5" s="81"/>
      <c r="J5" s="81"/>
      <c r="K5" s="48"/>
    </row>
    <row r="6" spans="1:12" ht="33" customHeight="1">
      <c r="A6" s="93" t="s">
        <v>11</v>
      </c>
      <c r="B6" s="93" t="s">
        <v>27</v>
      </c>
      <c r="C6" s="93" t="s">
        <v>26</v>
      </c>
      <c r="D6" s="104" t="s">
        <v>97</v>
      </c>
      <c r="E6" s="104"/>
      <c r="F6" s="104"/>
      <c r="G6" s="104"/>
      <c r="H6" s="104"/>
      <c r="I6" s="104"/>
      <c r="J6" s="104"/>
      <c r="K6" s="49"/>
    </row>
    <row r="7" spans="1:12" ht="45" customHeight="1">
      <c r="A7" s="103"/>
      <c r="B7" s="94"/>
      <c r="C7" s="103"/>
      <c r="D7" s="21" t="s">
        <v>28</v>
      </c>
      <c r="E7" s="66" t="s">
        <v>29</v>
      </c>
      <c r="F7" s="66" t="s">
        <v>30</v>
      </c>
      <c r="G7" s="66" t="s">
        <v>31</v>
      </c>
      <c r="H7" s="21" t="s">
        <v>32</v>
      </c>
      <c r="I7" s="21" t="s">
        <v>33</v>
      </c>
      <c r="J7" s="21" t="s">
        <v>34</v>
      </c>
      <c r="K7" s="49"/>
    </row>
    <row r="8" spans="1:12" ht="11.25" customHeight="1">
      <c r="A8" s="12">
        <v>1</v>
      </c>
      <c r="B8" s="12">
        <v>2</v>
      </c>
      <c r="C8" s="12">
        <v>3</v>
      </c>
      <c r="D8" s="12">
        <v>4</v>
      </c>
      <c r="E8" s="67">
        <v>5</v>
      </c>
      <c r="F8" s="67">
        <v>6</v>
      </c>
      <c r="G8" s="67">
        <v>7</v>
      </c>
      <c r="H8" s="12">
        <v>8</v>
      </c>
      <c r="I8" s="12">
        <v>9</v>
      </c>
      <c r="J8" s="12">
        <v>10</v>
      </c>
      <c r="K8" s="50"/>
    </row>
    <row r="9" spans="1:12" ht="16.5" customHeight="1">
      <c r="A9" s="87" t="s">
        <v>1</v>
      </c>
      <c r="B9" s="90" t="s">
        <v>93</v>
      </c>
      <c r="C9" s="16" t="s">
        <v>25</v>
      </c>
      <c r="D9" s="57">
        <f t="shared" ref="D9:J9" si="0">SUM(D10:D13)</f>
        <v>119765.15</v>
      </c>
      <c r="E9" s="68">
        <f t="shared" si="0"/>
        <v>128622.28</v>
      </c>
      <c r="F9" s="68">
        <f t="shared" si="0"/>
        <v>110571.1</v>
      </c>
      <c r="G9" s="68">
        <f t="shared" si="0"/>
        <v>107604.50000000001</v>
      </c>
      <c r="H9" s="57">
        <f t="shared" si="0"/>
        <v>98407.700000000012</v>
      </c>
      <c r="I9" s="57">
        <f t="shared" si="0"/>
        <v>98407.700000000012</v>
      </c>
      <c r="J9" s="57">
        <f t="shared" si="0"/>
        <v>98407.700000000012</v>
      </c>
      <c r="K9" s="51"/>
      <c r="L9" s="18">
        <f>SUM(D9:J9)</f>
        <v>761786.12999999989</v>
      </c>
    </row>
    <row r="10" spans="1:12" ht="24.75" customHeight="1">
      <c r="A10" s="88"/>
      <c r="B10" s="91"/>
      <c r="C10" s="16" t="s">
        <v>20</v>
      </c>
      <c r="D10" s="15">
        <f t="shared" ref="D10:J12" si="1">D15+D31+D41+D56</f>
        <v>0</v>
      </c>
      <c r="E10" s="69">
        <f t="shared" si="1"/>
        <v>0</v>
      </c>
      <c r="F10" s="69">
        <f t="shared" si="1"/>
        <v>0</v>
      </c>
      <c r="G10" s="69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51"/>
    </row>
    <row r="11" spans="1:12" ht="26.25" customHeight="1">
      <c r="A11" s="88"/>
      <c r="B11" s="91"/>
      <c r="C11" s="16" t="s">
        <v>19</v>
      </c>
      <c r="D11" s="15">
        <f t="shared" si="1"/>
        <v>0</v>
      </c>
      <c r="E11" s="69">
        <f t="shared" si="1"/>
        <v>740.5</v>
      </c>
      <c r="F11" s="69">
        <f t="shared" si="1"/>
        <v>0</v>
      </c>
      <c r="G11" s="69">
        <f t="shared" si="1"/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51"/>
    </row>
    <row r="12" spans="1:12" ht="18" customHeight="1">
      <c r="A12" s="88"/>
      <c r="B12" s="91"/>
      <c r="C12" s="16" t="s">
        <v>18</v>
      </c>
      <c r="D12" s="15">
        <f t="shared" si="1"/>
        <v>119765.15</v>
      </c>
      <c r="E12" s="69">
        <f t="shared" si="1"/>
        <v>127881.78</v>
      </c>
      <c r="F12" s="69">
        <f t="shared" si="1"/>
        <v>110571.1</v>
      </c>
      <c r="G12" s="69">
        <f t="shared" si="1"/>
        <v>107604.50000000001</v>
      </c>
      <c r="H12" s="15">
        <f t="shared" si="1"/>
        <v>98407.700000000012</v>
      </c>
      <c r="I12" s="15">
        <f t="shared" si="1"/>
        <v>98407.700000000012</v>
      </c>
      <c r="J12" s="15">
        <f t="shared" si="1"/>
        <v>98407.700000000012</v>
      </c>
      <c r="K12" s="51"/>
    </row>
    <row r="13" spans="1:12" ht="15" customHeight="1">
      <c r="A13" s="89"/>
      <c r="B13" s="92"/>
      <c r="C13" s="16" t="s">
        <v>16</v>
      </c>
      <c r="D13" s="15">
        <f t="shared" ref="D13:J13" si="2">D18+D34+D44</f>
        <v>0</v>
      </c>
      <c r="E13" s="69">
        <f t="shared" si="2"/>
        <v>0</v>
      </c>
      <c r="F13" s="69">
        <f t="shared" si="2"/>
        <v>0</v>
      </c>
      <c r="G13" s="69">
        <f t="shared" si="2"/>
        <v>0</v>
      </c>
      <c r="H13" s="15">
        <f t="shared" si="2"/>
        <v>0</v>
      </c>
      <c r="I13" s="15">
        <f t="shared" si="2"/>
        <v>0</v>
      </c>
      <c r="J13" s="15">
        <f t="shared" si="2"/>
        <v>0</v>
      </c>
      <c r="K13" s="51"/>
    </row>
    <row r="14" spans="1:12" ht="15" customHeight="1">
      <c r="A14" s="87" t="s">
        <v>24</v>
      </c>
      <c r="B14" s="95" t="s">
        <v>35</v>
      </c>
      <c r="C14" s="16" t="s">
        <v>21</v>
      </c>
      <c r="D14" s="57">
        <f t="shared" ref="D14:J14" si="3">SUM(D15:D18)</f>
        <v>47000.05</v>
      </c>
      <c r="E14" s="68">
        <f t="shared" si="3"/>
        <v>51184.090000000004</v>
      </c>
      <c r="F14" s="68">
        <f t="shared" si="3"/>
        <v>41488.6</v>
      </c>
      <c r="G14" s="68">
        <f t="shared" si="3"/>
        <v>41483.599999999999</v>
      </c>
      <c r="H14" s="57">
        <f t="shared" si="3"/>
        <v>41483.599999999999</v>
      </c>
      <c r="I14" s="57">
        <f t="shared" si="3"/>
        <v>41483.599999999999</v>
      </c>
      <c r="J14" s="57">
        <f t="shared" si="3"/>
        <v>41483.599999999999</v>
      </c>
      <c r="K14" s="51"/>
      <c r="L14" s="18">
        <f>SUM(D14:J14)</f>
        <v>305607.14</v>
      </c>
    </row>
    <row r="15" spans="1:12" ht="24.75" customHeight="1">
      <c r="A15" s="88"/>
      <c r="B15" s="96"/>
      <c r="C15" s="16" t="s">
        <v>20</v>
      </c>
      <c r="D15" s="15">
        <f t="shared" ref="D15:J18" si="4">D20</f>
        <v>0</v>
      </c>
      <c r="E15" s="69">
        <f t="shared" si="4"/>
        <v>0</v>
      </c>
      <c r="F15" s="69">
        <f t="shared" si="4"/>
        <v>0</v>
      </c>
      <c r="G15" s="69">
        <f t="shared" si="4"/>
        <v>0</v>
      </c>
      <c r="H15" s="15">
        <f t="shared" si="4"/>
        <v>0</v>
      </c>
      <c r="I15" s="15">
        <f t="shared" si="4"/>
        <v>0</v>
      </c>
      <c r="J15" s="15">
        <f t="shared" si="4"/>
        <v>0</v>
      </c>
      <c r="K15" s="51"/>
    </row>
    <row r="16" spans="1:12" ht="26.25" customHeight="1">
      <c r="A16" s="88"/>
      <c r="B16" s="96"/>
      <c r="C16" s="16" t="s">
        <v>19</v>
      </c>
      <c r="D16" s="15">
        <f t="shared" si="4"/>
        <v>0</v>
      </c>
      <c r="E16" s="69">
        <f t="shared" si="4"/>
        <v>0</v>
      </c>
      <c r="F16" s="69">
        <f t="shared" si="4"/>
        <v>0</v>
      </c>
      <c r="G16" s="69">
        <f t="shared" si="4"/>
        <v>0</v>
      </c>
      <c r="H16" s="15">
        <f t="shared" si="4"/>
        <v>0</v>
      </c>
      <c r="I16" s="15">
        <f t="shared" si="4"/>
        <v>0</v>
      </c>
      <c r="J16" s="15">
        <f t="shared" si="4"/>
        <v>0</v>
      </c>
      <c r="K16" s="51"/>
    </row>
    <row r="17" spans="1:12" ht="17.25" customHeight="1">
      <c r="A17" s="88"/>
      <c r="B17" s="96"/>
      <c r="C17" s="16" t="s">
        <v>18</v>
      </c>
      <c r="D17" s="15">
        <f t="shared" si="4"/>
        <v>47000.05</v>
      </c>
      <c r="E17" s="69">
        <f t="shared" si="4"/>
        <v>51184.090000000004</v>
      </c>
      <c r="F17" s="69">
        <f t="shared" si="4"/>
        <v>41488.6</v>
      </c>
      <c r="G17" s="69">
        <f t="shared" si="4"/>
        <v>41483.599999999999</v>
      </c>
      <c r="H17" s="15">
        <f t="shared" si="4"/>
        <v>41483.599999999999</v>
      </c>
      <c r="I17" s="15">
        <f t="shared" si="4"/>
        <v>41483.599999999999</v>
      </c>
      <c r="J17" s="15">
        <f t="shared" si="4"/>
        <v>41483.599999999999</v>
      </c>
      <c r="K17" s="51"/>
      <c r="L17" s="18">
        <f>SUM(D17:J17)</f>
        <v>305607.14</v>
      </c>
    </row>
    <row r="18" spans="1:12" ht="15.75" customHeight="1">
      <c r="A18" s="89"/>
      <c r="B18" s="97"/>
      <c r="C18" s="16" t="s">
        <v>16</v>
      </c>
      <c r="D18" s="15">
        <f t="shared" si="4"/>
        <v>0</v>
      </c>
      <c r="E18" s="69">
        <f t="shared" si="4"/>
        <v>0</v>
      </c>
      <c r="F18" s="69">
        <f t="shared" si="4"/>
        <v>0</v>
      </c>
      <c r="G18" s="69">
        <f t="shared" si="4"/>
        <v>0</v>
      </c>
      <c r="H18" s="15">
        <f t="shared" si="4"/>
        <v>0</v>
      </c>
      <c r="I18" s="15">
        <f t="shared" si="4"/>
        <v>0</v>
      </c>
      <c r="J18" s="15">
        <f t="shared" si="4"/>
        <v>0</v>
      </c>
      <c r="K18" s="51"/>
    </row>
    <row r="19" spans="1:12" ht="13.5" customHeight="1">
      <c r="A19" s="98" t="s">
        <v>41</v>
      </c>
      <c r="B19" s="90" t="s">
        <v>89</v>
      </c>
      <c r="C19" s="16" t="s">
        <v>21</v>
      </c>
      <c r="D19" s="15">
        <f t="shared" ref="D19:J19" si="5">SUM(D20:D23)</f>
        <v>47000.05</v>
      </c>
      <c r="E19" s="69">
        <f t="shared" si="5"/>
        <v>51184.090000000004</v>
      </c>
      <c r="F19" s="69">
        <f t="shared" si="5"/>
        <v>41488.6</v>
      </c>
      <c r="G19" s="69">
        <f t="shared" si="5"/>
        <v>41483.599999999999</v>
      </c>
      <c r="H19" s="15">
        <f t="shared" si="5"/>
        <v>41483.599999999999</v>
      </c>
      <c r="I19" s="15">
        <f t="shared" si="5"/>
        <v>41483.599999999999</v>
      </c>
      <c r="J19" s="15">
        <f t="shared" si="5"/>
        <v>41483.599999999999</v>
      </c>
      <c r="K19" s="51"/>
      <c r="L19" s="18">
        <f>SUM(D19:J19)</f>
        <v>305607.14</v>
      </c>
    </row>
    <row r="20" spans="1:12" ht="25.5">
      <c r="A20" s="99"/>
      <c r="B20" s="91"/>
      <c r="C20" s="16" t="s">
        <v>20</v>
      </c>
      <c r="D20" s="15">
        <v>0</v>
      </c>
      <c r="E20" s="69">
        <v>0</v>
      </c>
      <c r="F20" s="69">
        <v>0</v>
      </c>
      <c r="G20" s="70">
        <v>0</v>
      </c>
      <c r="H20" s="17">
        <v>0</v>
      </c>
      <c r="I20" s="17">
        <v>0</v>
      </c>
      <c r="J20" s="17">
        <v>0</v>
      </c>
      <c r="K20" s="52"/>
    </row>
    <row r="21" spans="1:12" ht="25.5">
      <c r="A21" s="99"/>
      <c r="B21" s="91"/>
      <c r="C21" s="16" t="s">
        <v>19</v>
      </c>
      <c r="D21" s="15">
        <v>0</v>
      </c>
      <c r="E21" s="69">
        <v>0</v>
      </c>
      <c r="F21" s="69">
        <v>0</v>
      </c>
      <c r="G21" s="69">
        <v>0</v>
      </c>
      <c r="H21" s="15">
        <v>0</v>
      </c>
      <c r="I21" s="15">
        <v>0</v>
      </c>
      <c r="J21" s="15">
        <v>0</v>
      </c>
      <c r="K21" s="51"/>
    </row>
    <row r="22" spans="1:12" s="4" customFormat="1">
      <c r="A22" s="99"/>
      <c r="B22" s="91"/>
      <c r="C22" s="16" t="s">
        <v>18</v>
      </c>
      <c r="D22" s="15">
        <f>'Прил. 3'!H13</f>
        <v>47000.05</v>
      </c>
      <c r="E22" s="69">
        <f>'Прил. 3'!I13</f>
        <v>51184.090000000004</v>
      </c>
      <c r="F22" s="69">
        <f>'Прил. 3'!J13</f>
        <v>41488.6</v>
      </c>
      <c r="G22" s="69">
        <f>'Прил. 3'!K13</f>
        <v>41483.599999999999</v>
      </c>
      <c r="H22" s="15">
        <f>'Прил. 3'!L13</f>
        <v>41483.599999999999</v>
      </c>
      <c r="I22" s="15">
        <f>'Прил. 3'!M13</f>
        <v>41483.599999999999</v>
      </c>
      <c r="J22" s="15">
        <f>'Прил. 3'!N13</f>
        <v>41483.599999999999</v>
      </c>
      <c r="K22" s="51"/>
    </row>
    <row r="23" spans="1:12" ht="25.5" customHeight="1">
      <c r="A23" s="100"/>
      <c r="B23" s="92"/>
      <c r="C23" s="16" t="s">
        <v>16</v>
      </c>
      <c r="D23" s="15">
        <v>0</v>
      </c>
      <c r="E23" s="69">
        <v>0</v>
      </c>
      <c r="F23" s="69">
        <v>0</v>
      </c>
      <c r="G23" s="70">
        <v>0</v>
      </c>
      <c r="H23" s="17">
        <v>0</v>
      </c>
      <c r="I23" s="17">
        <v>0</v>
      </c>
      <c r="J23" s="17">
        <v>0</v>
      </c>
      <c r="K23" s="52"/>
    </row>
    <row r="24" spans="1:12" ht="12.75" hidden="1" customHeight="1">
      <c r="A24" s="98" t="s">
        <v>72</v>
      </c>
      <c r="B24" s="90" t="s">
        <v>73</v>
      </c>
      <c r="C24" s="16" t="s">
        <v>21</v>
      </c>
      <c r="D24" s="15"/>
      <c r="E24" s="69"/>
      <c r="F24" s="69"/>
      <c r="G24" s="70"/>
      <c r="H24" s="17"/>
      <c r="I24" s="17"/>
      <c r="J24" s="17"/>
      <c r="K24" s="52"/>
    </row>
    <row r="25" spans="1:12" ht="24.6" hidden="1" customHeight="1">
      <c r="A25" s="99"/>
      <c r="B25" s="101"/>
      <c r="C25" s="16" t="s">
        <v>20</v>
      </c>
      <c r="D25" s="15"/>
      <c r="E25" s="69"/>
      <c r="F25" s="69"/>
      <c r="G25" s="70"/>
      <c r="H25" s="17"/>
      <c r="I25" s="17"/>
      <c r="J25" s="17"/>
      <c r="K25" s="52"/>
    </row>
    <row r="26" spans="1:12" ht="27" hidden="1" customHeight="1">
      <c r="A26" s="99"/>
      <c r="B26" s="101"/>
      <c r="C26" s="16" t="s">
        <v>19</v>
      </c>
      <c r="D26" s="15"/>
      <c r="E26" s="69"/>
      <c r="F26" s="69"/>
      <c r="G26" s="70"/>
      <c r="H26" s="17"/>
      <c r="I26" s="17"/>
      <c r="J26" s="17"/>
      <c r="K26" s="52"/>
    </row>
    <row r="27" spans="1:12" ht="16.899999999999999" hidden="1" customHeight="1">
      <c r="A27" s="99"/>
      <c r="B27" s="101"/>
      <c r="C27" s="16" t="s">
        <v>18</v>
      </c>
      <c r="D27" s="15"/>
      <c r="E27" s="69"/>
      <c r="F27" s="69"/>
      <c r="G27" s="70"/>
      <c r="H27" s="17"/>
      <c r="I27" s="17"/>
      <c r="J27" s="17"/>
      <c r="K27" s="52"/>
    </row>
    <row r="28" spans="1:12" ht="28.9" hidden="1" customHeight="1">
      <c r="A28" s="99"/>
      <c r="B28" s="101"/>
      <c r="C28" s="16" t="s">
        <v>17</v>
      </c>
      <c r="D28" s="15"/>
      <c r="E28" s="69"/>
      <c r="F28" s="69"/>
      <c r="G28" s="70"/>
      <c r="H28" s="17"/>
      <c r="I28" s="17"/>
      <c r="J28" s="17"/>
      <c r="K28" s="52"/>
    </row>
    <row r="29" spans="1:12" ht="12.75" hidden="1" customHeight="1">
      <c r="A29" s="100"/>
      <c r="B29" s="102"/>
      <c r="C29" s="16" t="s">
        <v>16</v>
      </c>
      <c r="D29" s="15"/>
      <c r="E29" s="69"/>
      <c r="F29" s="69"/>
      <c r="G29" s="70"/>
      <c r="H29" s="17"/>
      <c r="I29" s="17"/>
      <c r="J29" s="17"/>
      <c r="K29" s="52"/>
    </row>
    <row r="30" spans="1:12" ht="13.5" customHeight="1">
      <c r="A30" s="87" t="s">
        <v>23</v>
      </c>
      <c r="B30" s="95" t="s">
        <v>74</v>
      </c>
      <c r="C30" s="16" t="s">
        <v>21</v>
      </c>
      <c r="D30" s="57">
        <f t="shared" ref="D30:J30" si="6">SUM(D31:D34)</f>
        <v>36608.1</v>
      </c>
      <c r="E30" s="68">
        <f t="shared" si="6"/>
        <v>35345.5</v>
      </c>
      <c r="F30" s="68">
        <f t="shared" si="6"/>
        <v>32813</v>
      </c>
      <c r="G30" s="68">
        <f t="shared" si="6"/>
        <v>32163</v>
      </c>
      <c r="H30" s="57">
        <f t="shared" si="6"/>
        <v>31861</v>
      </c>
      <c r="I30" s="57">
        <f t="shared" si="6"/>
        <v>31861</v>
      </c>
      <c r="J30" s="57">
        <f t="shared" si="6"/>
        <v>31861</v>
      </c>
      <c r="K30" s="51"/>
      <c r="L30" s="18">
        <f>SUM(D30:J30)</f>
        <v>232512.6</v>
      </c>
    </row>
    <row r="31" spans="1:12" ht="25.5">
      <c r="A31" s="88"/>
      <c r="B31" s="96"/>
      <c r="C31" s="16" t="s">
        <v>20</v>
      </c>
      <c r="D31" s="55">
        <v>0</v>
      </c>
      <c r="E31" s="71">
        <v>0</v>
      </c>
      <c r="F31" s="71">
        <v>0</v>
      </c>
      <c r="G31" s="72">
        <v>0</v>
      </c>
      <c r="H31" s="56">
        <v>0</v>
      </c>
      <c r="I31" s="56">
        <v>0</v>
      </c>
      <c r="J31" s="56">
        <v>0</v>
      </c>
      <c r="K31" s="52"/>
    </row>
    <row r="32" spans="1:12" ht="25.5" customHeight="1">
      <c r="A32" s="88"/>
      <c r="B32" s="96"/>
      <c r="C32" s="16" t="s">
        <v>19</v>
      </c>
      <c r="D32" s="15">
        <v>0</v>
      </c>
      <c r="E32" s="69">
        <v>0</v>
      </c>
      <c r="F32" s="69">
        <v>0</v>
      </c>
      <c r="G32" s="70">
        <v>0</v>
      </c>
      <c r="H32" s="17">
        <v>0</v>
      </c>
      <c r="I32" s="17">
        <v>0</v>
      </c>
      <c r="J32" s="17">
        <v>0</v>
      </c>
      <c r="K32" s="52"/>
    </row>
    <row r="33" spans="1:12" ht="15.75" customHeight="1">
      <c r="A33" s="88"/>
      <c r="B33" s="96"/>
      <c r="C33" s="16" t="s">
        <v>18</v>
      </c>
      <c r="D33" s="15">
        <f>'Прил. 3'!H18</f>
        <v>36608.1</v>
      </c>
      <c r="E33" s="69">
        <f>'Прил. 3'!I18</f>
        <v>35345.5</v>
      </c>
      <c r="F33" s="69">
        <f>'Прил. 3'!J18</f>
        <v>32813</v>
      </c>
      <c r="G33" s="69">
        <f>'Прил. 3'!K18</f>
        <v>32163</v>
      </c>
      <c r="H33" s="15">
        <f>'Прил. 3'!L18</f>
        <v>31861</v>
      </c>
      <c r="I33" s="15">
        <f>'Прил. 3'!M18</f>
        <v>31861</v>
      </c>
      <c r="J33" s="15">
        <f>'Прил. 3'!N18</f>
        <v>31861</v>
      </c>
      <c r="K33" s="51"/>
      <c r="L33" s="18">
        <f>SUM(D33:J33)</f>
        <v>232512.6</v>
      </c>
    </row>
    <row r="34" spans="1:12" ht="18" customHeight="1">
      <c r="A34" s="89"/>
      <c r="B34" s="97"/>
      <c r="C34" s="16" t="s">
        <v>16</v>
      </c>
      <c r="D34" s="15">
        <v>0</v>
      </c>
      <c r="E34" s="69">
        <v>0</v>
      </c>
      <c r="F34" s="69">
        <v>0</v>
      </c>
      <c r="G34" s="70">
        <v>0</v>
      </c>
      <c r="H34" s="17">
        <v>0</v>
      </c>
      <c r="I34" s="17">
        <v>0</v>
      </c>
      <c r="J34" s="17">
        <v>0</v>
      </c>
      <c r="K34" s="52"/>
    </row>
    <row r="35" spans="1:12" ht="13.5" customHeight="1">
      <c r="A35" s="98" t="s">
        <v>77</v>
      </c>
      <c r="B35" s="90" t="s">
        <v>103</v>
      </c>
      <c r="C35" s="16" t="s">
        <v>21</v>
      </c>
      <c r="D35" s="15">
        <f t="shared" ref="D35:J35" si="7">SUM(D36:D39)</f>
        <v>36608.1</v>
      </c>
      <c r="E35" s="69">
        <f t="shared" si="7"/>
        <v>35345.5</v>
      </c>
      <c r="F35" s="69">
        <f t="shared" si="7"/>
        <v>32813</v>
      </c>
      <c r="G35" s="69">
        <f t="shared" si="7"/>
        <v>32163</v>
      </c>
      <c r="H35" s="15">
        <f t="shared" si="7"/>
        <v>31861</v>
      </c>
      <c r="I35" s="15">
        <f t="shared" si="7"/>
        <v>31861</v>
      </c>
      <c r="J35" s="15">
        <f t="shared" si="7"/>
        <v>31861</v>
      </c>
      <c r="K35" s="51"/>
      <c r="L35" s="18">
        <f>SUM(D35:J35)</f>
        <v>232512.6</v>
      </c>
    </row>
    <row r="36" spans="1:12" ht="25.5">
      <c r="A36" s="99"/>
      <c r="B36" s="91"/>
      <c r="C36" s="16" t="s">
        <v>20</v>
      </c>
      <c r="D36" s="55">
        <v>0</v>
      </c>
      <c r="E36" s="71">
        <v>0</v>
      </c>
      <c r="F36" s="71">
        <v>0</v>
      </c>
      <c r="G36" s="72">
        <v>0</v>
      </c>
      <c r="H36" s="56">
        <v>0</v>
      </c>
      <c r="I36" s="56">
        <v>0</v>
      </c>
      <c r="J36" s="56">
        <v>0</v>
      </c>
      <c r="K36" s="52"/>
    </row>
    <row r="37" spans="1:12" ht="25.5">
      <c r="A37" s="99"/>
      <c r="B37" s="91"/>
      <c r="C37" s="16" t="s">
        <v>19</v>
      </c>
      <c r="D37" s="55">
        <v>0</v>
      </c>
      <c r="E37" s="71">
        <v>0</v>
      </c>
      <c r="F37" s="71">
        <v>0</v>
      </c>
      <c r="G37" s="71">
        <v>0</v>
      </c>
      <c r="H37" s="55">
        <v>0</v>
      </c>
      <c r="I37" s="55">
        <v>0</v>
      </c>
      <c r="J37" s="55">
        <v>0</v>
      </c>
      <c r="K37" s="51"/>
    </row>
    <row r="38" spans="1:12">
      <c r="A38" s="99"/>
      <c r="B38" s="91"/>
      <c r="C38" s="16" t="s">
        <v>18</v>
      </c>
      <c r="D38" s="15">
        <f>'Прил. 3'!H19</f>
        <v>36608.1</v>
      </c>
      <c r="E38" s="69">
        <f>'Прил. 3'!I19</f>
        <v>35345.5</v>
      </c>
      <c r="F38" s="69">
        <f>'Прил. 3'!J19</f>
        <v>32813</v>
      </c>
      <c r="G38" s="69">
        <f>'Прил. 3'!K19</f>
        <v>32163</v>
      </c>
      <c r="H38" s="15">
        <f>'Прил. 3'!L19</f>
        <v>31861</v>
      </c>
      <c r="I38" s="15">
        <f>'Прил. 3'!M19</f>
        <v>31861</v>
      </c>
      <c r="J38" s="15">
        <f>'Прил. 3'!N19</f>
        <v>31861</v>
      </c>
      <c r="K38" s="51"/>
    </row>
    <row r="39" spans="1:12" ht="12.75" customHeight="1">
      <c r="A39" s="100"/>
      <c r="B39" s="92"/>
      <c r="C39" s="16" t="s">
        <v>16</v>
      </c>
      <c r="D39" s="15">
        <v>0</v>
      </c>
      <c r="E39" s="69">
        <v>0</v>
      </c>
      <c r="F39" s="69">
        <v>0</v>
      </c>
      <c r="G39" s="70">
        <v>0</v>
      </c>
      <c r="H39" s="17">
        <v>0</v>
      </c>
      <c r="I39" s="17">
        <v>0</v>
      </c>
      <c r="J39" s="17">
        <v>0</v>
      </c>
      <c r="K39" s="52"/>
    </row>
    <row r="40" spans="1:12" ht="17.25" customHeight="1">
      <c r="A40" s="87" t="s">
        <v>22</v>
      </c>
      <c r="B40" s="95" t="s">
        <v>90</v>
      </c>
      <c r="C40" s="16" t="s">
        <v>21</v>
      </c>
      <c r="D40" s="57">
        <f t="shared" ref="D40:J40" si="8">SUM(D41:D44)</f>
        <v>18199.300000000003</v>
      </c>
      <c r="E40" s="68">
        <f>SUM(E41:E44)</f>
        <v>22593.190000000002</v>
      </c>
      <c r="F40" s="68">
        <f t="shared" si="8"/>
        <v>20870.7</v>
      </c>
      <c r="G40" s="68">
        <f t="shared" si="8"/>
        <v>19309.099999999999</v>
      </c>
      <c r="H40" s="57">
        <f t="shared" si="8"/>
        <v>10514.3</v>
      </c>
      <c r="I40" s="57">
        <f t="shared" si="8"/>
        <v>10514.3</v>
      </c>
      <c r="J40" s="57">
        <f t="shared" si="8"/>
        <v>10514.3</v>
      </c>
      <c r="K40" s="51"/>
      <c r="L40" s="18">
        <f>SUM(D40:J40)</f>
        <v>112515.19000000002</v>
      </c>
    </row>
    <row r="41" spans="1:12" ht="25.5">
      <c r="A41" s="88"/>
      <c r="B41" s="96"/>
      <c r="C41" s="16" t="s">
        <v>20</v>
      </c>
      <c r="D41" s="15">
        <f t="shared" ref="D41:J44" si="9">D46+D51</f>
        <v>0</v>
      </c>
      <c r="E41" s="69">
        <f t="shared" si="9"/>
        <v>0</v>
      </c>
      <c r="F41" s="69">
        <f t="shared" si="9"/>
        <v>0</v>
      </c>
      <c r="G41" s="69">
        <f t="shared" si="9"/>
        <v>0</v>
      </c>
      <c r="H41" s="15">
        <f t="shared" si="9"/>
        <v>0</v>
      </c>
      <c r="I41" s="15">
        <f t="shared" si="9"/>
        <v>0</v>
      </c>
      <c r="J41" s="15">
        <f t="shared" si="9"/>
        <v>0</v>
      </c>
      <c r="K41" s="51"/>
    </row>
    <row r="42" spans="1:12" ht="25.5">
      <c r="A42" s="88"/>
      <c r="B42" s="96"/>
      <c r="C42" s="16" t="s">
        <v>19</v>
      </c>
      <c r="D42" s="15">
        <f t="shared" si="9"/>
        <v>0</v>
      </c>
      <c r="E42" s="69">
        <f t="shared" si="9"/>
        <v>740.5</v>
      </c>
      <c r="F42" s="69">
        <f t="shared" si="9"/>
        <v>0</v>
      </c>
      <c r="G42" s="69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51"/>
    </row>
    <row r="43" spans="1:12">
      <c r="A43" s="88"/>
      <c r="B43" s="96"/>
      <c r="C43" s="16" t="s">
        <v>18</v>
      </c>
      <c r="D43" s="15">
        <f t="shared" si="9"/>
        <v>18199.300000000003</v>
      </c>
      <c r="E43" s="69">
        <f t="shared" si="9"/>
        <v>21852.690000000002</v>
      </c>
      <c r="F43" s="69">
        <f t="shared" si="9"/>
        <v>20870.7</v>
      </c>
      <c r="G43" s="69">
        <f t="shared" si="9"/>
        <v>19309.099999999999</v>
      </c>
      <c r="H43" s="15">
        <f t="shared" si="9"/>
        <v>10514.3</v>
      </c>
      <c r="I43" s="15">
        <f t="shared" si="9"/>
        <v>10514.3</v>
      </c>
      <c r="J43" s="15">
        <f t="shared" si="9"/>
        <v>10514.3</v>
      </c>
      <c r="K43" s="51"/>
    </row>
    <row r="44" spans="1:12" ht="30.75" customHeight="1">
      <c r="A44" s="89"/>
      <c r="B44" s="97"/>
      <c r="C44" s="16" t="s">
        <v>16</v>
      </c>
      <c r="D44" s="15">
        <f t="shared" si="9"/>
        <v>0</v>
      </c>
      <c r="E44" s="69">
        <f t="shared" si="9"/>
        <v>0</v>
      </c>
      <c r="F44" s="69">
        <f t="shared" si="9"/>
        <v>0</v>
      </c>
      <c r="G44" s="69">
        <f t="shared" si="9"/>
        <v>0</v>
      </c>
      <c r="H44" s="15">
        <f t="shared" si="9"/>
        <v>0</v>
      </c>
      <c r="I44" s="15">
        <f t="shared" si="9"/>
        <v>0</v>
      </c>
      <c r="J44" s="15">
        <f t="shared" si="9"/>
        <v>0</v>
      </c>
      <c r="K44" s="51"/>
    </row>
    <row r="45" spans="1:12" ht="13.5" customHeight="1">
      <c r="A45" s="98" t="s">
        <v>42</v>
      </c>
      <c r="B45" s="90" t="s">
        <v>101</v>
      </c>
      <c r="C45" s="16" t="s">
        <v>21</v>
      </c>
      <c r="D45" s="15">
        <f t="shared" ref="D45:J45" si="10">SUM(D46:D49)</f>
        <v>12035.300000000001</v>
      </c>
      <c r="E45" s="69">
        <f t="shared" si="10"/>
        <v>14275.09</v>
      </c>
      <c r="F45" s="69">
        <f t="shared" si="10"/>
        <v>13218.7</v>
      </c>
      <c r="G45" s="69">
        <f t="shared" si="10"/>
        <v>11657.1</v>
      </c>
      <c r="H45" s="15">
        <f t="shared" si="10"/>
        <v>8297.2999999999993</v>
      </c>
      <c r="I45" s="15">
        <f t="shared" si="10"/>
        <v>8297.2999999999993</v>
      </c>
      <c r="J45" s="15">
        <f t="shared" si="10"/>
        <v>8297.2999999999993</v>
      </c>
      <c r="K45" s="51"/>
      <c r="L45" s="18">
        <f>SUM(D45:J45)</f>
        <v>76078.09</v>
      </c>
    </row>
    <row r="46" spans="1:12" ht="25.5">
      <c r="A46" s="99"/>
      <c r="B46" s="91"/>
      <c r="C46" s="16" t="s">
        <v>20</v>
      </c>
      <c r="D46" s="55">
        <v>0</v>
      </c>
      <c r="E46" s="71">
        <v>0</v>
      </c>
      <c r="F46" s="71">
        <v>0</v>
      </c>
      <c r="G46" s="72">
        <v>0</v>
      </c>
      <c r="H46" s="56">
        <v>0</v>
      </c>
      <c r="I46" s="56">
        <v>0</v>
      </c>
      <c r="J46" s="56">
        <v>0</v>
      </c>
      <c r="K46" s="52"/>
    </row>
    <row r="47" spans="1:12" ht="25.5">
      <c r="A47" s="99"/>
      <c r="B47" s="91"/>
      <c r="C47" s="16" t="s">
        <v>19</v>
      </c>
      <c r="D47" s="55">
        <v>0</v>
      </c>
      <c r="E47" s="71">
        <f>'Прил. 3'!I24</f>
        <v>740.5</v>
      </c>
      <c r="F47" s="71">
        <v>0</v>
      </c>
      <c r="G47" s="71">
        <v>0</v>
      </c>
      <c r="H47" s="55">
        <v>0</v>
      </c>
      <c r="I47" s="55">
        <v>0</v>
      </c>
      <c r="J47" s="55">
        <v>0</v>
      </c>
      <c r="K47" s="51"/>
    </row>
    <row r="48" spans="1:12" s="4" customFormat="1">
      <c r="A48" s="99"/>
      <c r="B48" s="91"/>
      <c r="C48" s="16" t="s">
        <v>18</v>
      </c>
      <c r="D48" s="15">
        <f>'Прил. 3'!H23</f>
        <v>12035.300000000001</v>
      </c>
      <c r="E48" s="69">
        <f>'Прил. 3'!I25+'Прил. 3'!I26+'Прил. 3'!I27+'Прил. 3'!I28</f>
        <v>13534.59</v>
      </c>
      <c r="F48" s="69">
        <f>'Прил. 3'!J23</f>
        <v>13218.7</v>
      </c>
      <c r="G48" s="69">
        <f>'Прил. 3'!K23</f>
        <v>11657.1</v>
      </c>
      <c r="H48" s="15">
        <f>'Прил. 3'!L23</f>
        <v>8297.2999999999993</v>
      </c>
      <c r="I48" s="15">
        <f>'Прил. 3'!M23</f>
        <v>8297.2999999999993</v>
      </c>
      <c r="J48" s="15">
        <f>'Прил. 3'!N23</f>
        <v>8297.2999999999993</v>
      </c>
      <c r="K48" s="51"/>
    </row>
    <row r="49" spans="1:12" ht="29.25" customHeight="1">
      <c r="A49" s="100"/>
      <c r="B49" s="92"/>
      <c r="C49" s="16" t="s">
        <v>16</v>
      </c>
      <c r="D49" s="55">
        <v>0</v>
      </c>
      <c r="E49" s="71">
        <v>0</v>
      </c>
      <c r="F49" s="71">
        <v>0</v>
      </c>
      <c r="G49" s="72">
        <v>0</v>
      </c>
      <c r="H49" s="56">
        <v>0</v>
      </c>
      <c r="I49" s="56">
        <v>0</v>
      </c>
      <c r="J49" s="56">
        <v>0</v>
      </c>
      <c r="K49" s="52"/>
    </row>
    <row r="50" spans="1:12" ht="13.5" customHeight="1">
      <c r="A50" s="98" t="s">
        <v>46</v>
      </c>
      <c r="B50" s="90" t="s">
        <v>47</v>
      </c>
      <c r="C50" s="16" t="s">
        <v>21</v>
      </c>
      <c r="D50" s="15">
        <f t="shared" ref="D50:J50" si="11">SUM(D51:D54)</f>
        <v>6164</v>
      </c>
      <c r="E50" s="69">
        <f t="shared" si="11"/>
        <v>8318.1</v>
      </c>
      <c r="F50" s="69">
        <f t="shared" si="11"/>
        <v>7652</v>
      </c>
      <c r="G50" s="69">
        <f t="shared" si="11"/>
        <v>7652</v>
      </c>
      <c r="H50" s="15">
        <f t="shared" si="11"/>
        <v>2217</v>
      </c>
      <c r="I50" s="15">
        <f t="shared" si="11"/>
        <v>2217</v>
      </c>
      <c r="J50" s="15">
        <f t="shared" si="11"/>
        <v>2217</v>
      </c>
      <c r="K50" s="51"/>
      <c r="L50" s="18">
        <f>SUM(D50:J50)</f>
        <v>36437.1</v>
      </c>
    </row>
    <row r="51" spans="1:12" ht="25.5">
      <c r="A51" s="99"/>
      <c r="B51" s="91"/>
      <c r="C51" s="16" t="s">
        <v>20</v>
      </c>
      <c r="D51" s="55">
        <v>0</v>
      </c>
      <c r="E51" s="71">
        <v>0</v>
      </c>
      <c r="F51" s="71">
        <v>0</v>
      </c>
      <c r="G51" s="72">
        <v>0</v>
      </c>
      <c r="H51" s="56">
        <v>0</v>
      </c>
      <c r="I51" s="56">
        <v>0</v>
      </c>
      <c r="J51" s="56">
        <v>0</v>
      </c>
      <c r="K51" s="52"/>
    </row>
    <row r="52" spans="1:12" ht="25.5">
      <c r="A52" s="99"/>
      <c r="B52" s="91"/>
      <c r="C52" s="16" t="s">
        <v>19</v>
      </c>
      <c r="D52" s="55">
        <v>0</v>
      </c>
      <c r="E52" s="71">
        <v>0</v>
      </c>
      <c r="F52" s="71">
        <v>0</v>
      </c>
      <c r="G52" s="71">
        <v>0</v>
      </c>
      <c r="H52" s="55">
        <v>0</v>
      </c>
      <c r="I52" s="55">
        <v>0</v>
      </c>
      <c r="J52" s="55">
        <v>0</v>
      </c>
      <c r="K52" s="51"/>
    </row>
    <row r="53" spans="1:12" s="4" customFormat="1">
      <c r="A53" s="99"/>
      <c r="B53" s="91"/>
      <c r="C53" s="16" t="s">
        <v>18</v>
      </c>
      <c r="D53" s="15">
        <f>'Прил. 3'!H29</f>
        <v>6164</v>
      </c>
      <c r="E53" s="69">
        <f>'Прил. 3'!I29</f>
        <v>8318.1</v>
      </c>
      <c r="F53" s="69">
        <f>'Прил. 3'!J29</f>
        <v>7652</v>
      </c>
      <c r="G53" s="69">
        <f>'Прил. 3'!K29</f>
        <v>7652</v>
      </c>
      <c r="H53" s="15">
        <f>'Прил. 3'!L29</f>
        <v>2217</v>
      </c>
      <c r="I53" s="15">
        <f>'Прил. 3'!M29</f>
        <v>2217</v>
      </c>
      <c r="J53" s="15">
        <f>'Прил. 3'!N29</f>
        <v>2217</v>
      </c>
      <c r="K53" s="51"/>
    </row>
    <row r="54" spans="1:12" ht="26.25" customHeight="1">
      <c r="A54" s="100"/>
      <c r="B54" s="92"/>
      <c r="C54" s="16" t="s">
        <v>16</v>
      </c>
      <c r="D54" s="55">
        <v>0</v>
      </c>
      <c r="E54" s="71">
        <v>0</v>
      </c>
      <c r="F54" s="71">
        <v>0</v>
      </c>
      <c r="G54" s="72">
        <v>0</v>
      </c>
      <c r="H54" s="56">
        <v>0</v>
      </c>
      <c r="I54" s="56">
        <v>0</v>
      </c>
      <c r="J54" s="56">
        <v>0</v>
      </c>
      <c r="K54" s="52"/>
    </row>
    <row r="55" spans="1:12" ht="13.5" customHeight="1">
      <c r="A55" s="87" t="s">
        <v>36</v>
      </c>
      <c r="B55" s="95" t="s">
        <v>91</v>
      </c>
      <c r="C55" s="16" t="s">
        <v>21</v>
      </c>
      <c r="D55" s="57">
        <f>SUM(D56:D58)</f>
        <v>17957.7</v>
      </c>
      <c r="E55" s="68">
        <f t="shared" ref="E55:J55" si="12">SUM(E56:E58)</f>
        <v>19499.5</v>
      </c>
      <c r="F55" s="68">
        <f t="shared" si="12"/>
        <v>15398.8</v>
      </c>
      <c r="G55" s="68">
        <f t="shared" si="12"/>
        <v>14648.8</v>
      </c>
      <c r="H55" s="57">
        <f t="shared" si="12"/>
        <v>14548.8</v>
      </c>
      <c r="I55" s="57">
        <f t="shared" si="12"/>
        <v>14548.8</v>
      </c>
      <c r="J55" s="57">
        <f t="shared" si="12"/>
        <v>14548.8</v>
      </c>
      <c r="K55" s="51"/>
      <c r="L55" s="18">
        <f>SUM(D55:J55)</f>
        <v>111151.20000000001</v>
      </c>
    </row>
    <row r="56" spans="1:12" ht="25.5">
      <c r="A56" s="88"/>
      <c r="B56" s="96"/>
      <c r="C56" s="16" t="s">
        <v>20</v>
      </c>
      <c r="D56" s="15">
        <f t="shared" ref="D56:J59" si="13">D61</f>
        <v>0</v>
      </c>
      <c r="E56" s="69">
        <f t="shared" si="13"/>
        <v>0</v>
      </c>
      <c r="F56" s="69">
        <f t="shared" si="13"/>
        <v>0</v>
      </c>
      <c r="G56" s="69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51"/>
    </row>
    <row r="57" spans="1:12" ht="25.5">
      <c r="A57" s="88"/>
      <c r="B57" s="107"/>
      <c r="C57" s="16" t="s">
        <v>19</v>
      </c>
      <c r="D57" s="15">
        <f t="shared" si="13"/>
        <v>0</v>
      </c>
      <c r="E57" s="69">
        <f t="shared" si="13"/>
        <v>0</v>
      </c>
      <c r="F57" s="69">
        <f t="shared" si="13"/>
        <v>0</v>
      </c>
      <c r="G57" s="69">
        <f t="shared" si="13"/>
        <v>0</v>
      </c>
      <c r="H57" s="15">
        <f t="shared" si="13"/>
        <v>0</v>
      </c>
      <c r="I57" s="15">
        <f t="shared" si="13"/>
        <v>0</v>
      </c>
      <c r="J57" s="15">
        <f t="shared" si="13"/>
        <v>0</v>
      </c>
      <c r="K57" s="51"/>
    </row>
    <row r="58" spans="1:12">
      <c r="A58" s="88"/>
      <c r="B58" s="107"/>
      <c r="C58" s="16" t="s">
        <v>18</v>
      </c>
      <c r="D58" s="15">
        <f t="shared" si="13"/>
        <v>17957.7</v>
      </c>
      <c r="E58" s="69">
        <f t="shared" si="13"/>
        <v>19499.5</v>
      </c>
      <c r="F58" s="69">
        <f t="shared" si="13"/>
        <v>15398.8</v>
      </c>
      <c r="G58" s="69">
        <f t="shared" si="13"/>
        <v>14648.8</v>
      </c>
      <c r="H58" s="15">
        <f t="shared" si="13"/>
        <v>14548.8</v>
      </c>
      <c r="I58" s="15">
        <f t="shared" si="13"/>
        <v>14548.8</v>
      </c>
      <c r="J58" s="15">
        <f t="shared" si="13"/>
        <v>14548.8</v>
      </c>
      <c r="K58" s="51"/>
    </row>
    <row r="59" spans="1:12" ht="21" customHeight="1">
      <c r="A59" s="89"/>
      <c r="B59" s="108"/>
      <c r="C59" s="16" t="s">
        <v>16</v>
      </c>
      <c r="D59" s="15">
        <f t="shared" si="13"/>
        <v>0</v>
      </c>
      <c r="E59" s="69">
        <f t="shared" si="13"/>
        <v>0</v>
      </c>
      <c r="F59" s="69">
        <f t="shared" si="13"/>
        <v>0</v>
      </c>
      <c r="G59" s="69">
        <f t="shared" si="13"/>
        <v>0</v>
      </c>
      <c r="H59" s="15">
        <f t="shared" si="13"/>
        <v>0</v>
      </c>
      <c r="I59" s="15">
        <f t="shared" si="13"/>
        <v>0</v>
      </c>
      <c r="J59" s="15">
        <f t="shared" si="13"/>
        <v>0</v>
      </c>
      <c r="K59" s="51"/>
    </row>
    <row r="60" spans="1:12" ht="13.5" customHeight="1">
      <c r="A60" s="98" t="s">
        <v>39</v>
      </c>
      <c r="B60" s="90" t="s">
        <v>104</v>
      </c>
      <c r="C60" s="16" t="s">
        <v>21</v>
      </c>
      <c r="D60" s="15">
        <f t="shared" ref="D60:J60" si="14">SUM(D61:D64)</f>
        <v>17957.7</v>
      </c>
      <c r="E60" s="69">
        <f t="shared" si="14"/>
        <v>19499.5</v>
      </c>
      <c r="F60" s="69">
        <f t="shared" si="14"/>
        <v>15398.8</v>
      </c>
      <c r="G60" s="69">
        <f t="shared" si="14"/>
        <v>14648.8</v>
      </c>
      <c r="H60" s="15">
        <f t="shared" si="14"/>
        <v>14548.8</v>
      </c>
      <c r="I60" s="15">
        <f t="shared" si="14"/>
        <v>14548.8</v>
      </c>
      <c r="J60" s="15">
        <f t="shared" si="14"/>
        <v>14548.8</v>
      </c>
      <c r="K60" s="51"/>
      <c r="L60" s="18">
        <f>SUM(D60:J60)</f>
        <v>111151.20000000001</v>
      </c>
    </row>
    <row r="61" spans="1:12" ht="25.5">
      <c r="A61" s="99"/>
      <c r="B61" s="91"/>
      <c r="C61" s="16" t="s">
        <v>20</v>
      </c>
      <c r="D61" s="55">
        <v>0</v>
      </c>
      <c r="E61" s="71">
        <v>0</v>
      </c>
      <c r="F61" s="71">
        <v>0</v>
      </c>
      <c r="G61" s="72">
        <v>0</v>
      </c>
      <c r="H61" s="56">
        <v>0</v>
      </c>
      <c r="I61" s="56">
        <v>0</v>
      </c>
      <c r="J61" s="56">
        <v>0</v>
      </c>
      <c r="K61" s="52"/>
    </row>
    <row r="62" spans="1:12" ht="25.5">
      <c r="A62" s="99"/>
      <c r="B62" s="91"/>
      <c r="C62" s="16" t="s">
        <v>19</v>
      </c>
      <c r="D62" s="55">
        <v>0</v>
      </c>
      <c r="E62" s="71">
        <v>0</v>
      </c>
      <c r="F62" s="71">
        <v>0</v>
      </c>
      <c r="G62" s="71">
        <v>0</v>
      </c>
      <c r="H62" s="55">
        <v>0</v>
      </c>
      <c r="I62" s="55">
        <v>0</v>
      </c>
      <c r="J62" s="55">
        <v>0</v>
      </c>
      <c r="K62" s="51"/>
    </row>
    <row r="63" spans="1:12" s="4" customFormat="1">
      <c r="A63" s="99"/>
      <c r="B63" s="91"/>
      <c r="C63" s="16" t="s">
        <v>18</v>
      </c>
      <c r="D63" s="15">
        <f>'Прил. 3'!H33</f>
        <v>17957.7</v>
      </c>
      <c r="E63" s="69">
        <f>'Прил. 3'!I33</f>
        <v>19499.5</v>
      </c>
      <c r="F63" s="69">
        <f>'Прил. 3'!J33</f>
        <v>15398.8</v>
      </c>
      <c r="G63" s="69">
        <f>'Прил. 3'!K33</f>
        <v>14648.8</v>
      </c>
      <c r="H63" s="15">
        <f>'Прил. 3'!L33</f>
        <v>14548.8</v>
      </c>
      <c r="I63" s="15">
        <f>'Прил. 3'!M33</f>
        <v>14548.8</v>
      </c>
      <c r="J63" s="15">
        <f>'Прил. 3'!N33</f>
        <v>14548.8</v>
      </c>
      <c r="K63" s="51"/>
    </row>
    <row r="64" spans="1:12" ht="20.25" customHeight="1">
      <c r="A64" s="100"/>
      <c r="B64" s="92"/>
      <c r="C64" s="16" t="s">
        <v>16</v>
      </c>
      <c r="D64" s="55">
        <v>0</v>
      </c>
      <c r="E64" s="71">
        <v>0</v>
      </c>
      <c r="F64" s="71">
        <v>0</v>
      </c>
      <c r="G64" s="72">
        <v>0</v>
      </c>
      <c r="H64" s="56">
        <v>0</v>
      </c>
      <c r="I64" s="56">
        <v>0</v>
      </c>
      <c r="J64" s="56">
        <v>0</v>
      </c>
      <c r="K64" s="52" t="s">
        <v>78</v>
      </c>
    </row>
    <row r="72" spans="2:2">
      <c r="B72" s="106"/>
    </row>
    <row r="73" spans="2:2">
      <c r="B73" s="106"/>
    </row>
  </sheetData>
  <mergeCells count="32">
    <mergeCell ref="B72:B73"/>
    <mergeCell ref="A35:A39"/>
    <mergeCell ref="B35:B39"/>
    <mergeCell ref="A60:A64"/>
    <mergeCell ref="B60:B64"/>
    <mergeCell ref="A45:A49"/>
    <mergeCell ref="B45:B49"/>
    <mergeCell ref="A50:A54"/>
    <mergeCell ref="B50:B54"/>
    <mergeCell ref="A55:A59"/>
    <mergeCell ref="B55:B59"/>
    <mergeCell ref="C6:C7"/>
    <mergeCell ref="D6:J6"/>
    <mergeCell ref="I1:J1"/>
    <mergeCell ref="D2:J2"/>
    <mergeCell ref="A6:A7"/>
    <mergeCell ref="A5:J5"/>
    <mergeCell ref="A4:J4"/>
    <mergeCell ref="D3:J3"/>
    <mergeCell ref="A14:A18"/>
    <mergeCell ref="B9:B13"/>
    <mergeCell ref="A9:A13"/>
    <mergeCell ref="B6:B7"/>
    <mergeCell ref="A40:A44"/>
    <mergeCell ref="B40:B44"/>
    <mergeCell ref="A30:A34"/>
    <mergeCell ref="B30:B34"/>
    <mergeCell ref="B14:B18"/>
    <mergeCell ref="A19:A23"/>
    <mergeCell ref="B19:B23"/>
    <mergeCell ref="A24:A29"/>
    <mergeCell ref="B24:B29"/>
  </mergeCells>
  <pageMargins left="0.78740157480314965" right="0.19685039370078741" top="0.19685039370078741" bottom="0.19685039370078741" header="0" footer="0"/>
  <pageSetup paperSize="9" scale="74" firstPageNumber="28" orientation="landscape" cellComments="asDisplayed" useFirstPageNumber="1" r:id="rId1"/>
  <headerFooter alignWithMargins="0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2025-08-08T08:23:41Z</cp:lastPrinted>
  <dcterms:created xsi:type="dcterms:W3CDTF">2011-03-10T11:24:53Z</dcterms:created>
  <dcterms:modified xsi:type="dcterms:W3CDTF">2025-08-08T08:24:18Z</dcterms:modified>
</cp:coreProperties>
</file>