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60" windowWidth="19425" windowHeight="11025" activeTab="1"/>
  </bookViews>
  <sheets>
    <sheet name="Прил. 3 фин" sheetId="22" r:id="rId1"/>
    <sheet name="прил 4 ист" sheetId="23" r:id="rId2"/>
  </sheets>
  <definedNames>
    <definedName name="_xlnm.Print_Titles" localSheetId="1">'прил 4 ист'!$8:$8</definedName>
    <definedName name="_xlnm.Print_Area" localSheetId="1">'прил 4 ист'!$A$1:$K$84</definedName>
    <definedName name="_xlnm.Print_Area" localSheetId="0">'Прил. 3 фин'!$A$1:$N$65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2" i="23"/>
  <c r="J22"/>
  <c r="I22"/>
  <c r="H22"/>
  <c r="G22"/>
  <c r="N44" i="22"/>
  <c r="M44"/>
  <c r="L44"/>
  <c r="K44"/>
  <c r="J44"/>
  <c r="I44"/>
  <c r="H44"/>
  <c r="J31" i="23"/>
  <c r="L80"/>
  <c r="I32"/>
  <c r="I27" s="1"/>
  <c r="H32"/>
  <c r="G32"/>
  <c r="F32"/>
  <c r="E32"/>
  <c r="D32"/>
  <c r="I31"/>
  <c r="H31"/>
  <c r="G31"/>
  <c r="F31"/>
  <c r="E31"/>
  <c r="D30"/>
  <c r="D31"/>
  <c r="J30"/>
  <c r="I30"/>
  <c r="H30"/>
  <c r="G30"/>
  <c r="F30"/>
  <c r="E30"/>
  <c r="F22"/>
  <c r="E22"/>
  <c r="D22"/>
  <c r="N49" i="22"/>
  <c r="M49"/>
  <c r="L49"/>
  <c r="K49"/>
  <c r="J49"/>
  <c r="I49"/>
  <c r="H49"/>
  <c r="I46"/>
  <c r="H46"/>
  <c r="F52" i="23"/>
  <c r="E52"/>
  <c r="D52"/>
  <c r="D51"/>
  <c r="E21"/>
  <c r="N46" i="22" l="1"/>
  <c r="M46"/>
  <c r="I51" i="23" s="1"/>
  <c r="L46" i="22"/>
  <c r="K46"/>
  <c r="G51" i="23" s="1"/>
  <c r="J46" i="22"/>
  <c r="O29"/>
  <c r="D17" i="23"/>
  <c r="J27"/>
  <c r="H27"/>
  <c r="G27"/>
  <c r="F27"/>
  <c r="E27"/>
  <c r="D27"/>
  <c r="D25"/>
  <c r="J25"/>
  <c r="I25"/>
  <c r="H25"/>
  <c r="G25"/>
  <c r="F25"/>
  <c r="E25"/>
  <c r="J26"/>
  <c r="I26"/>
  <c r="H26"/>
  <c r="G26"/>
  <c r="F26"/>
  <c r="E26"/>
  <c r="D26"/>
  <c r="J51"/>
  <c r="H51"/>
  <c r="F51"/>
  <c r="E51"/>
  <c r="B54"/>
  <c r="H51" i="22"/>
  <c r="D57" i="23" s="1"/>
  <c r="E29" l="1"/>
  <c r="D29"/>
  <c r="N38" i="22"/>
  <c r="M38"/>
  <c r="L38"/>
  <c r="K38"/>
  <c r="J38"/>
  <c r="I38" l="1"/>
  <c r="H38"/>
  <c r="O38" l="1"/>
  <c r="I12"/>
  <c r="H12"/>
  <c r="O22"/>
  <c r="J34" i="23"/>
  <c r="I34"/>
  <c r="H34"/>
  <c r="G34"/>
  <c r="F34"/>
  <c r="E34"/>
  <c r="D34"/>
  <c r="D21"/>
  <c r="L20"/>
  <c r="E19" l="1"/>
  <c r="L42"/>
  <c r="L41"/>
  <c r="L40"/>
  <c r="I39"/>
  <c r="G39"/>
  <c r="E39"/>
  <c r="J39"/>
  <c r="H39"/>
  <c r="F39"/>
  <c r="D39"/>
  <c r="B39"/>
  <c r="B49"/>
  <c r="B70"/>
  <c r="O65" i="22"/>
  <c r="O64"/>
  <c r="O61"/>
  <c r="O60"/>
  <c r="O57"/>
  <c r="O56"/>
  <c r="O50"/>
  <c r="O49"/>
  <c r="O48"/>
  <c r="O47"/>
  <c r="O46"/>
  <c r="O26"/>
  <c r="N63"/>
  <c r="N62" s="1"/>
  <c r="M63"/>
  <c r="M62" s="1"/>
  <c r="L63"/>
  <c r="L62" s="1"/>
  <c r="K63"/>
  <c r="K62" s="1"/>
  <c r="J63"/>
  <c r="J62" s="1"/>
  <c r="I63"/>
  <c r="H63"/>
  <c r="N59"/>
  <c r="M59"/>
  <c r="L59"/>
  <c r="K59"/>
  <c r="J59"/>
  <c r="I59"/>
  <c r="H59"/>
  <c r="N55"/>
  <c r="J57" i="23" s="1"/>
  <c r="M55" i="22"/>
  <c r="I57" i="23" s="1"/>
  <c r="L55" i="22"/>
  <c r="H57" i="23" s="1"/>
  <c r="K55" i="22"/>
  <c r="G57" i="23" s="1"/>
  <c r="J55" i="22"/>
  <c r="F57" i="23" s="1"/>
  <c r="I55" i="22"/>
  <c r="E57" i="23" s="1"/>
  <c r="H55" i="22"/>
  <c r="I43"/>
  <c r="H43"/>
  <c r="O45"/>
  <c r="H24"/>
  <c r="H23" s="1"/>
  <c r="O55" l="1"/>
  <c r="L25" i="23"/>
  <c r="L51"/>
  <c r="D49"/>
  <c r="E47"/>
  <c r="E49"/>
  <c r="D47"/>
  <c r="L30"/>
  <c r="L39"/>
  <c r="O37" i="22"/>
  <c r="O36"/>
  <c r="O34"/>
  <c r="O33"/>
  <c r="O30"/>
  <c r="O20"/>
  <c r="O19"/>
  <c r="O27" l="1"/>
  <c r="O25"/>
  <c r="N24"/>
  <c r="N23" s="1"/>
  <c r="L24"/>
  <c r="L23" s="1"/>
  <c r="J24"/>
  <c r="J23" s="1"/>
  <c r="M24"/>
  <c r="M23" s="1"/>
  <c r="K24"/>
  <c r="K23" s="1"/>
  <c r="I24"/>
  <c r="O35"/>
  <c r="H11"/>
  <c r="O21"/>
  <c r="D46" i="23"/>
  <c r="E46"/>
  <c r="F46"/>
  <c r="G46"/>
  <c r="H46"/>
  <c r="I46"/>
  <c r="J46"/>
  <c r="J59"/>
  <c r="I59"/>
  <c r="H59"/>
  <c r="G59"/>
  <c r="F59"/>
  <c r="E59"/>
  <c r="D59"/>
  <c r="D76"/>
  <c r="E76"/>
  <c r="F76"/>
  <c r="G76"/>
  <c r="H76"/>
  <c r="I76"/>
  <c r="J76"/>
  <c r="D77"/>
  <c r="E77"/>
  <c r="F77"/>
  <c r="G77"/>
  <c r="H77"/>
  <c r="I77"/>
  <c r="J77"/>
  <c r="D79"/>
  <c r="E79"/>
  <c r="F79"/>
  <c r="G79"/>
  <c r="H79"/>
  <c r="I79"/>
  <c r="J79"/>
  <c r="J69"/>
  <c r="D66"/>
  <c r="E66"/>
  <c r="F66"/>
  <c r="G66"/>
  <c r="H66"/>
  <c r="I66"/>
  <c r="J66"/>
  <c r="D67"/>
  <c r="E67"/>
  <c r="F67"/>
  <c r="G67"/>
  <c r="H67"/>
  <c r="I67"/>
  <c r="J67"/>
  <c r="D69"/>
  <c r="E69"/>
  <c r="F69"/>
  <c r="G69"/>
  <c r="H69"/>
  <c r="I69"/>
  <c r="D45"/>
  <c r="E45"/>
  <c r="E10" s="1"/>
  <c r="F45"/>
  <c r="F10" s="1"/>
  <c r="G45"/>
  <c r="G10" s="1"/>
  <c r="H45"/>
  <c r="H10" s="1"/>
  <c r="I45"/>
  <c r="I10" s="1"/>
  <c r="J45"/>
  <c r="J10" s="1"/>
  <c r="D48"/>
  <c r="E48"/>
  <c r="F48"/>
  <c r="G48"/>
  <c r="H48"/>
  <c r="I48"/>
  <c r="J48"/>
  <c r="D28"/>
  <c r="E28"/>
  <c r="F28"/>
  <c r="G28"/>
  <c r="H28"/>
  <c r="I28"/>
  <c r="J28"/>
  <c r="D15"/>
  <c r="E15"/>
  <c r="F15"/>
  <c r="G15"/>
  <c r="H15"/>
  <c r="I15"/>
  <c r="J15"/>
  <c r="D18"/>
  <c r="E18"/>
  <c r="F18"/>
  <c r="G18"/>
  <c r="H18"/>
  <c r="I18"/>
  <c r="J18"/>
  <c r="B80"/>
  <c r="B75"/>
  <c r="B59"/>
  <c r="B29"/>
  <c r="E44" l="1"/>
  <c r="L27"/>
  <c r="L32"/>
  <c r="L26"/>
  <c r="L31"/>
  <c r="I23" i="22"/>
  <c r="O24"/>
  <c r="L46" i="23"/>
  <c r="D10"/>
  <c r="L10" s="1"/>
  <c r="I13"/>
  <c r="E13"/>
  <c r="G13"/>
  <c r="H13"/>
  <c r="D13"/>
  <c r="J13"/>
  <c r="F13"/>
  <c r="I51" i="22"/>
  <c r="I42" s="1"/>
  <c r="J51"/>
  <c r="K51"/>
  <c r="L51"/>
  <c r="M51"/>
  <c r="N51"/>
  <c r="D83" i="23"/>
  <c r="E83"/>
  <c r="F83"/>
  <c r="G80"/>
  <c r="E73"/>
  <c r="E70" s="1"/>
  <c r="F21"/>
  <c r="G21"/>
  <c r="H21"/>
  <c r="I21"/>
  <c r="J21"/>
  <c r="L13" l="1"/>
  <c r="J52"/>
  <c r="N43" i="22"/>
  <c r="N42" s="1"/>
  <c r="H52" i="23"/>
  <c r="L43" i="22"/>
  <c r="L42" s="1"/>
  <c r="J43"/>
  <c r="J42" s="1"/>
  <c r="I52" i="23"/>
  <c r="M43" i="22"/>
  <c r="M42" s="1"/>
  <c r="G52" i="23"/>
  <c r="K43" i="22"/>
  <c r="K42" s="1"/>
  <c r="O51"/>
  <c r="H42"/>
  <c r="J19" i="23"/>
  <c r="N12" i="22"/>
  <c r="N11" s="1"/>
  <c r="H19" i="23"/>
  <c r="L12" i="22"/>
  <c r="L11" s="1"/>
  <c r="F19" i="23"/>
  <c r="J12" i="22"/>
  <c r="J11" s="1"/>
  <c r="I19" i="23"/>
  <c r="M12" i="22"/>
  <c r="M11" s="1"/>
  <c r="G19" i="23"/>
  <c r="K12" i="22"/>
  <c r="K11" s="1"/>
  <c r="L21" i="23"/>
  <c r="I58" i="22"/>
  <c r="O63"/>
  <c r="O44"/>
  <c r="E17" i="23"/>
  <c r="O13" i="22"/>
  <c r="O59"/>
  <c r="I29" i="23"/>
  <c r="J17"/>
  <c r="H17"/>
  <c r="G17"/>
  <c r="E68"/>
  <c r="L58" i="22"/>
  <c r="H73" i="23"/>
  <c r="H58" i="22"/>
  <c r="D73" i="23"/>
  <c r="I80"/>
  <c r="I78"/>
  <c r="E78"/>
  <c r="E80"/>
  <c r="M58" i="22"/>
  <c r="I73" i="23"/>
  <c r="J78"/>
  <c r="J80"/>
  <c r="F78"/>
  <c r="F80"/>
  <c r="G78"/>
  <c r="H29"/>
  <c r="G29"/>
  <c r="N58" i="22"/>
  <c r="J73" i="23"/>
  <c r="J58" i="22"/>
  <c r="F73" i="23"/>
  <c r="K58" i="22"/>
  <c r="G73" i="23"/>
  <c r="H80"/>
  <c r="H78"/>
  <c r="D80"/>
  <c r="D78"/>
  <c r="O14" i="22"/>
  <c r="I17" i="23" l="1"/>
  <c r="F17"/>
  <c r="O42" i="22"/>
  <c r="J10"/>
  <c r="L17" i="23"/>
  <c r="E12"/>
  <c r="G49"/>
  <c r="G47"/>
  <c r="I47"/>
  <c r="I44" s="1"/>
  <c r="I49"/>
  <c r="L52"/>
  <c r="F49"/>
  <c r="F47"/>
  <c r="H49"/>
  <c r="H47"/>
  <c r="H44" s="1"/>
  <c r="J49"/>
  <c r="J47"/>
  <c r="J44" s="1"/>
  <c r="L22"/>
  <c r="O58" i="22"/>
  <c r="O43"/>
  <c r="I11"/>
  <c r="O11" s="1"/>
  <c r="O12"/>
  <c r="J29" i="23"/>
  <c r="I24"/>
  <c r="E16"/>
  <c r="E11" s="1"/>
  <c r="F70"/>
  <c r="F68"/>
  <c r="F12" s="1"/>
  <c r="D19"/>
  <c r="D16"/>
  <c r="H70"/>
  <c r="H68"/>
  <c r="H12" s="1"/>
  <c r="J16"/>
  <c r="J11" s="1"/>
  <c r="G70"/>
  <c r="G68"/>
  <c r="G12" s="1"/>
  <c r="J70"/>
  <c r="J68"/>
  <c r="I70"/>
  <c r="I68"/>
  <c r="D70"/>
  <c r="D68"/>
  <c r="D12" s="1"/>
  <c r="F16"/>
  <c r="F11" s="1"/>
  <c r="I16"/>
  <c r="I11" s="1"/>
  <c r="H16"/>
  <c r="H11" s="1"/>
  <c r="G16"/>
  <c r="G11" s="1"/>
  <c r="O16" i="22"/>
  <c r="J75" i="23"/>
  <c r="J24"/>
  <c r="I75"/>
  <c r="G24"/>
  <c r="H24"/>
  <c r="D44"/>
  <c r="G44"/>
  <c r="D75"/>
  <c r="E75"/>
  <c r="F75"/>
  <c r="G75"/>
  <c r="H75"/>
  <c r="I12" l="1"/>
  <c r="J12"/>
  <c r="D11"/>
  <c r="L11" s="1"/>
  <c r="L16"/>
  <c r="L47"/>
  <c r="F44"/>
  <c r="L44" s="1"/>
  <c r="L49"/>
  <c r="L19"/>
  <c r="L75"/>
  <c r="E24"/>
  <c r="J65"/>
  <c r="I54"/>
  <c r="J14"/>
  <c r="N10" i="22"/>
  <c r="I65" i="23"/>
  <c r="I14"/>
  <c r="J54"/>
  <c r="H65"/>
  <c r="D65"/>
  <c r="E65"/>
  <c r="E14"/>
  <c r="G65"/>
  <c r="G9"/>
  <c r="F65"/>
  <c r="E54"/>
  <c r="F54"/>
  <c r="G14"/>
  <c r="H54"/>
  <c r="D54"/>
  <c r="G54"/>
  <c r="D24"/>
  <c r="F14"/>
  <c r="H14"/>
  <c r="L12" l="1"/>
  <c r="J9"/>
  <c r="L65"/>
  <c r="L54"/>
  <c r="H9"/>
  <c r="I9"/>
  <c r="D14"/>
  <c r="L14" s="1"/>
  <c r="E9"/>
  <c r="D9"/>
  <c r="I62" i="22" l="1"/>
  <c r="I10" s="1"/>
  <c r="O53" l="1"/>
  <c r="O52"/>
  <c r="O32"/>
  <c r="O31"/>
  <c r="O15"/>
  <c r="O17"/>
  <c r="O28"/>
  <c r="O54"/>
  <c r="M10" l="1"/>
  <c r="K10" l="1"/>
  <c r="L10" l="1"/>
  <c r="O18" l="1"/>
  <c r="O23" l="1"/>
  <c r="F29" i="23" l="1"/>
  <c r="L29" s="1"/>
  <c r="H62" i="22"/>
  <c r="H10" s="1"/>
  <c r="O10" s="1"/>
  <c r="F24" i="23" l="1"/>
  <c r="L24" s="1"/>
  <c r="F9"/>
  <c r="L9" s="1"/>
  <c r="O62" i="22" l="1"/>
</calcChain>
</file>

<file path=xl/sharedStrings.xml><?xml version="1.0" encoding="utf-8"?>
<sst xmlns="http://schemas.openxmlformats.org/spreadsheetml/2006/main" count="526" uniqueCount="158">
  <si>
    <t>Подпрограмма 1</t>
  </si>
  <si>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</si>
  <si>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</si>
  <si>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</si>
  <si>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</si>
  <si>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</si>
  <si>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</si>
  <si>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</si>
  <si>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</si>
  <si>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</si>
  <si>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</si>
  <si>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</si>
  <si>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</si>
  <si>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</si>
  <si>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</si>
  <si>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Реализация методического сопровождения развития муниципальной системы образования</t>
  </si>
  <si>
    <t>Реализация образовательной программы дошкольного образования</t>
  </si>
  <si>
    <t>Реализация образовательных программ начального общего, основного общего, среднего общего образования</t>
  </si>
  <si>
    <t>Реализация дополнительных общеразвивающих образовательных программ</t>
  </si>
  <si>
    <t>Обеспечение условий осуществления образовательной деятельности по программам дошкольного образования</t>
  </si>
  <si>
    <t>Мероприятие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</si>
  <si>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 государственных образовательных организаций Республики Карелия</t>
  </si>
  <si>
    <t xml:space="preserve">Мероприятие </t>
  </si>
  <si>
    <t>Обеспечение условий осуществления образовательной деятельности в учреждениях по внешкольной работе с детьми</t>
  </si>
  <si>
    <t>На компенсацию малообеспеченным гражданам, имеющим право и не получившим направление в детские дошкольные учреждения</t>
  </si>
  <si>
    <t>Обеспечение условий для осуществления деятельности учреждениями предоставляющими услуги в сфере образования</t>
  </si>
  <si>
    <t xml:space="preserve">Обеспечение условий осуществления образовательной деятельности по основным общеобразовательным программам 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</si>
  <si>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20.12.2013 года №1755-ЗРК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</si>
  <si>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Подпрограмма 4</t>
  </si>
  <si>
    <t>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</si>
  <si>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Основное мероприятие </t>
  </si>
  <si>
    <t>Основное мероприятие</t>
  </si>
  <si>
    <t>Субсидия на реализацию мероприятий государственной программы Республики Карелия "Развитие образования"</t>
  </si>
  <si>
    <t>Мероприятия в области содействия занятости населения</t>
  </si>
  <si>
    <t>Софинансирование мероприятий на подвоз детей к образовательным организациям</t>
  </si>
  <si>
    <t>Софинансирование мероприятий на частичную компенсацию дополнительных расходов на повышение оплаты труда работников муниципальных образовательных учреждений дополнительного образования детей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</si>
  <si>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</si>
  <si>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</si>
  <si>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функционирования модели персонифицированного финансирования дополнительного образования детей</t>
  </si>
  <si>
    <t>Персонифицированное финансирование дополнительного образования детей в МАОУ ДО «Беломорская ДЮСШ им. А.В.Филиппова»</t>
  </si>
  <si>
    <t xml:space="preserve">Персонифицированное финансирование дополнительного образования детей в МАОУ ДО «Беломорский ЦДО» </t>
  </si>
  <si>
    <t>Персонифицированное финансирование дополнительного образования детей в МУ ДО «Беломорская детская школа искусств имени А.Ю.Бесолова»</t>
  </si>
  <si>
    <t>иные источники</t>
  </si>
  <si>
    <t xml:space="preserve">средства, поступающие в бюджет из бюджетов поселений </t>
  </si>
  <si>
    <t xml:space="preserve">средства бюджета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</si>
  <si>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</si>
  <si>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</si>
  <si>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</si>
  <si>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3 </t>
  </si>
  <si>
    <t xml:space="preserve">Подпрограмма 2 </t>
  </si>
  <si>
    <t xml:space="preserve">Подпрограмма 1 </t>
  </si>
  <si>
    <t>Всего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</si>
  <si>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</si>
  <si>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</si>
  <si>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</si>
  <si>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</si>
  <si>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</si>
  <si>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</si>
  <si>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</si>
  <si>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</si>
  <si>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</si>
  <si>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Развитие дошкольного образования</t>
  </si>
  <si>
    <t>01 0 00 00000</t>
  </si>
  <si>
    <t>01 1 00 00000</t>
  </si>
  <si>
    <t xml:space="preserve">всего, в том числе: ответственный исполнитель </t>
  </si>
  <si>
    <t>01 1 01 00000</t>
  </si>
  <si>
    <t>01 1 01 27060</t>
  </si>
  <si>
    <t>01 1 01 42030</t>
  </si>
  <si>
    <t>01 1 01 42100</t>
  </si>
  <si>
    <t>в том числе: ответственный исполнитель</t>
  </si>
  <si>
    <t>01 1 01 42190</t>
  </si>
  <si>
    <t>01 1 01 43020</t>
  </si>
  <si>
    <t>01 1 01 43200</t>
  </si>
  <si>
    <t>01 2 01 00000</t>
  </si>
  <si>
    <t>01 2 00 00000</t>
  </si>
  <si>
    <t>01 2 01 27070</t>
  </si>
  <si>
    <t>01 2 01 42100</t>
  </si>
  <si>
    <t>01 2 01 42190</t>
  </si>
  <si>
    <t>01 2 01 43200</t>
  </si>
  <si>
    <t>01 2 01 53030</t>
  </si>
  <si>
    <t>01 2 01 74180</t>
  </si>
  <si>
    <t>0 2 01 L3040</t>
  </si>
  <si>
    <t>01 3 01 00000</t>
  </si>
  <si>
    <t>01 2 01 S4062</t>
  </si>
  <si>
    <t>01 3 01 27090</t>
  </si>
  <si>
    <t>01 3 01 43200</t>
  </si>
  <si>
    <t>01 3 01 74180</t>
  </si>
  <si>
    <t>01 3 01 S4066</t>
  </si>
  <si>
    <t>01 3 Е1 74220</t>
  </si>
  <si>
    <t>01 3 Е1 74230</t>
  </si>
  <si>
    <t>Подпрограмма 5</t>
  </si>
  <si>
    <t>01 4 00 00000</t>
  </si>
  <si>
    <t>01 4 01 0000</t>
  </si>
  <si>
    <t>01 4 01 27100</t>
  </si>
  <si>
    <t>Психолого-педагогическое сопровождение обучающихся всех категорий</t>
  </si>
  <si>
    <t>01 5 01 00000</t>
  </si>
  <si>
    <t>01 5 00 00000</t>
  </si>
  <si>
    <t>01 5 01 27100</t>
  </si>
  <si>
    <t>Реализация дополнительных общеобразовательных программ специального (коррекционного) обучения</t>
  </si>
  <si>
    <t>01 3 Е1 74240</t>
  </si>
  <si>
    <t>Подпрограмма 3</t>
  </si>
  <si>
    <t>Развитие дополнительного образования</t>
  </si>
  <si>
    <t>01 3 00 00000</t>
  </si>
  <si>
    <t>Развитие общего образования</t>
  </si>
  <si>
    <t xml:space="preserve">Финансовое обеспечение реализации муниципальной программы </t>
  </si>
  <si>
    <t>01 1 01 S4060</t>
  </si>
  <si>
    <t>Софинансирование мероприятий на выплату компенсации малообеспеченным гражданам, имеющим право и не получившим направление в ДДУ</t>
  </si>
  <si>
    <t>".</t>
  </si>
  <si>
    <t>01 1 01 74250</t>
  </si>
  <si>
    <t>Оплата услуг по проведению независимой оценки качества оказания услуг учреждениями в сфере образования</t>
  </si>
  <si>
    <t>01 1 01 75040</t>
  </si>
  <si>
    <t xml:space="preserve">Реализация мероприятий по компенсации затрат в связи с ростом расходов на питание в дошкольных образовательных организациях </t>
  </si>
  <si>
    <t>01 2 01 44480</t>
  </si>
  <si>
    <t>Мероприятия по активной политике занятости населения и социальной поддержке безработных граждан</t>
  </si>
  <si>
    <t>01 2 01 74250</t>
  </si>
  <si>
    <t>01 2 01 S4063</t>
  </si>
  <si>
    <t>Софинансирование на приобретение служебных жилых помещений для педагогических работников - участников программы "Земский учитель"</t>
  </si>
  <si>
    <t>01 2 01 S4067</t>
  </si>
  <si>
    <t>01 2 ЕВ 57860</t>
  </si>
  <si>
    <t xml:space="preserve">Софинансирование мероприятий по обеспечению надлежащих условий для обучения и пребывания детей и повышения энергетической эффективности в муниципальных образовательных организациях </t>
  </si>
  <si>
    <t>Реализация мероприятий по оснащению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</si>
  <si>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01 2 ЕВ </t>
  </si>
  <si>
    <t>Реализация мероприятий Федерального проекта "Патриотическое воспитание граждан Российской Федерации" в рамках национального проекта "Образование"</t>
  </si>
  <si>
    <t>01 3 01 43140</t>
  </si>
  <si>
    <t>Субсидия на реализацию мероприятий на поддержку местных инициатив граждан, проживающих в муниципальных образованиях Республики Карелия</t>
  </si>
  <si>
    <t>01 3 01 74250</t>
  </si>
  <si>
    <t>Оплата услуг по проведению независимой оценки качества оказания услуг учреждениями в сфере образования (Иные закупки товаров, работ и услуг для обеспечения государственных</t>
  </si>
  <si>
    <t xml:space="preserve">Оплата услуг по проведению независимой оценки качества оказания услуг учреждениями в сфере образования </t>
  </si>
  <si>
    <t>01 3 01 S4090</t>
  </si>
  <si>
    <t>Софинансирование мероприятий на поддержку местных инициатив граждан, проживающих в муниципальных образованиях</t>
  </si>
  <si>
    <t>01 3 Е2 00000</t>
  </si>
  <si>
    <t>Персонифицированное финансирование дополнительного образования детей федерального проекта "Успех каждого ребенка" нацинального проекта "Образование"</t>
  </si>
  <si>
    <t>Персонифицированное финансирование дополнительного образования детей в МАОУ ДО «Беломорский ЦДО»</t>
  </si>
  <si>
    <t>01 4 01 74250</t>
  </si>
  <si>
    <t>01 5 01 74250</t>
  </si>
  <si>
    <t>01 2 ЕВ 5179F</t>
  </si>
  <si>
    <t xml:space="preserve"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</si>
  <si>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</si>
  <si>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 1 01 S4067</t>
  </si>
  <si>
    <t>Софинансирование мероприятий по обнспечению надлежащих условий для обучения и пребывания детей и повышения энергетической эффективности в муниципальных образовательных организациях</t>
  </si>
  <si>
    <t>01 2 ЕВ 51790</t>
  </si>
  <si>
    <t>Система обеспечения профессионального развития педагогических работников Беломорского муниципального округа</t>
  </si>
  <si>
    <t>Обеспечение и прогнозная оценка расходов муниципальной программы</t>
  </si>
  <si>
    <t>Оценка расходов
(тыс. руб.), по годам</t>
  </si>
  <si>
    <t>Расходы бюджета Беломорского муниципального округа (тыс. руб.),                                                                                          по годам</t>
  </si>
  <si>
    <t xml:space="preserve">  «Развитие образования на территории Беломорскогомуниципального округа Республики Карелия на 2024-2030 годы»</t>
  </si>
  <si>
    <t>Развитие образования на территории Беломорского муниципального округа Республики Карелия на 2024-2030 годы</t>
  </si>
  <si>
    <r>
      <t xml:space="preserve">  «Развитие образования на территории Беломорского муниципального округа Республики Карелия на 2024-2030 годы</t>
    </r>
    <r>
      <rPr>
        <b/>
        <sz val="13"/>
        <rFont val="Calibri"/>
        <family val="2"/>
        <charset val="204"/>
      </rPr>
      <t xml:space="preserve">»                                                                          </t>
    </r>
    <r>
      <rPr>
        <b/>
        <sz val="13"/>
        <rFont val="Times New Roman"/>
        <family val="1"/>
        <charset val="204"/>
      </rPr>
      <t>за счет всех источников  финансирования</t>
    </r>
  </si>
  <si>
    <t>Развитие образования на территории Беломорского муниципального округа Республики карелия на 2024-2030 годы</t>
  </si>
  <si>
    <t>01 3 02 00000</t>
  </si>
  <si>
    <t>01 3 02 74220</t>
  </si>
  <si>
    <t>01 3 02 74230</t>
  </si>
  <si>
    <t>01 2 01 43550</t>
  </si>
  <si>
    <t>Реализация мероприятий по обеспечению надлежащих условий для обучения и пребывания детей в муниципальных образовательных организациях</t>
  </si>
  <si>
    <t>Приложение 3</t>
  </si>
  <si>
    <t>Приложение  4</t>
  </si>
  <si>
    <t xml:space="preserve"> к муниципальной программе «Развитие образования на территории Беломорского муниципального округа Республики Карелия на 2024-2030 годы», утвержденной постановлением администрации Беломорского муниципальногоокруга от 27  декабря 2023 года № 44</t>
  </si>
  <si>
    <t>к муниципальной программе  «Развитие образования на территории Беломорского муниципального округа Республики Карелия на 2024-2030 годы», утвержденной постановлением администрации Беломорского муниципального округа от 27 декабря 2023 года № 44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</si>
</sst>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Calibri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1" fillId="2" borderId="0" xfId="0" applyFont="1" applyFill="1"/>
    <xf numFmtId="0" fontId="3" fillId="2" borderId="0" xfId="0" applyFont="1" applyFill="1"/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4" fillId="2" borderId="0" xfId="0" applyFont="1" applyFill="1"/>
    <xf numFmtId="0" fontId="1" fillId="0" borderId="1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 wrapText="1"/>
    </xf>
    <xf numFmtId="164" fontId="1" fillId="0" borderId="2" xfId="0" applyNumberFormat="1" applyFont="1" applyFill="1" applyBorder="1" applyAlignment="1">
      <alignment horizontal="center" vertical="top"/>
    </xf>
    <xf numFmtId="0" fontId="1" fillId="3" borderId="0" xfId="0" applyFont="1" applyFill="1"/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 wrapText="1"/>
    </xf>
    <xf numFmtId="49" fontId="1" fillId="0" borderId="4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/>
    </xf>
    <xf numFmtId="0" fontId="2" fillId="0" borderId="0" xfId="0" applyFont="1"/>
    <xf numFmtId="0" fontId="1" fillId="0" borderId="2" xfId="0" applyFont="1" applyFill="1" applyBorder="1" applyAlignment="1">
      <alignment horizontal="left" vertical="top" wrapText="1"/>
    </xf>
    <xf numFmtId="164" fontId="2" fillId="0" borderId="0" xfId="0" applyNumberFormat="1" applyFont="1" applyFill="1"/>
    <xf numFmtId="0" fontId="2" fillId="3" borderId="0" xfId="0" applyFont="1" applyFill="1"/>
    <xf numFmtId="0" fontId="2" fillId="0" borderId="0" xfId="0" applyFont="1" applyFill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0" fontId="1" fillId="2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1" fillId="0" borderId="7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164" fontId="1" fillId="4" borderId="2" xfId="0" applyNumberFormat="1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/>
    </xf>
    <xf numFmtId="49" fontId="10" fillId="0" borderId="2" xfId="0" applyNumberFormat="1" applyFont="1" applyFill="1" applyBorder="1" applyAlignment="1">
      <alignment horizontal="center" vertical="top"/>
    </xf>
    <xf numFmtId="164" fontId="10" fillId="0" borderId="2" xfId="0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7"/>
  <sheetViews>
    <sheetView view="pageBreakPreview" topLeftCell="A43" zoomScaleSheetLayoutView="100" workbookViewId="0">
      <selection activeCell="F42" sqref="F42"/>
    </sheetView>
  </sheetViews>
  <sheetFormatPr defaultColWidth="7.5703125" defaultRowHeight="12.75"/>
  <cols>
    <col min="1" max="1" width="14.7109375" style="8" customWidth="1"/>
    <col min="2" max="2" width="30.5703125" style="8" customWidth="1"/>
    <col min="3" max="3" width="15.5703125" style="8" customWidth="1"/>
    <col min="4" max="4" width="6.28515625" style="8" bestFit="1" customWidth="1"/>
    <col min="5" max="5" width="6.140625" style="8" customWidth="1"/>
    <col min="6" max="6" width="13.28515625" style="8" customWidth="1"/>
    <col min="7" max="7" width="6.42578125" style="8" customWidth="1"/>
    <col min="8" max="8" width="11.42578125" style="8" customWidth="1"/>
    <col min="9" max="9" width="10.7109375" style="8" customWidth="1"/>
    <col min="10" max="11" width="11.85546875" style="8" customWidth="1"/>
    <col min="12" max="13" width="11.42578125" style="8" customWidth="1"/>
    <col min="14" max="14" width="12" style="8" customWidth="1"/>
    <col min="15" max="15" width="12.85546875" style="1" customWidth="1"/>
    <col min="16" max="16384" width="7.5703125" style="1"/>
  </cols>
  <sheetData>
    <row r="1" spans="1:16" ht="13.5" customHeight="1">
      <c r="A1" s="1"/>
      <c r="B1" s="1"/>
      <c r="C1" s="1"/>
      <c r="D1" s="1"/>
      <c r="E1" s="1"/>
      <c r="F1" s="52"/>
      <c r="G1" s="52"/>
      <c r="H1" s="52"/>
      <c r="I1" s="52"/>
      <c r="J1" s="52"/>
      <c r="K1" s="52"/>
      <c r="L1" s="1"/>
      <c r="M1" s="81"/>
      <c r="N1" s="81"/>
      <c r="O1" s="53"/>
      <c r="P1" s="54"/>
    </row>
    <row r="2" spans="1:16" ht="14.25" customHeight="1">
      <c r="A2" s="1"/>
      <c r="B2" s="1"/>
      <c r="C2" s="1"/>
      <c r="D2" s="1"/>
      <c r="E2" s="1"/>
      <c r="F2" s="1"/>
      <c r="G2" s="20"/>
      <c r="H2" s="80"/>
      <c r="I2" s="80"/>
      <c r="J2" s="80"/>
      <c r="K2" s="80"/>
      <c r="L2" s="80"/>
      <c r="M2" s="80"/>
      <c r="N2" s="80"/>
      <c r="O2" s="53"/>
      <c r="P2" s="54"/>
    </row>
    <row r="3" spans="1:16" ht="15.75">
      <c r="H3" s="13"/>
      <c r="I3" s="13"/>
      <c r="J3" s="13"/>
      <c r="K3" s="13"/>
      <c r="L3" s="81" t="s">
        <v>154</v>
      </c>
      <c r="M3" s="81"/>
      <c r="N3" s="81"/>
    </row>
    <row r="4" spans="1:16" s="2" customFormat="1" ht="57.75" customHeight="1">
      <c r="A4" s="13"/>
      <c r="B4" s="13"/>
      <c r="C4" s="12"/>
      <c r="D4" s="12"/>
      <c r="E4" s="20"/>
      <c r="F4" s="20"/>
      <c r="G4" s="12"/>
      <c r="I4" s="85" t="s">
        <v>156</v>
      </c>
      <c r="J4" s="85"/>
      <c r="K4" s="85"/>
      <c r="L4" s="85"/>
      <c r="M4" s="85"/>
      <c r="N4" s="85"/>
    </row>
    <row r="5" spans="1:16" s="2" customFormat="1" ht="28.5" customHeight="1">
      <c r="A5" s="78" t="s">
        <v>104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</row>
    <row r="6" spans="1:16" s="2" customFormat="1" ht="27" customHeight="1">
      <c r="A6" s="78" t="s">
        <v>145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</row>
    <row r="7" spans="1:16" s="2" customFormat="1" ht="38.25" customHeight="1">
      <c r="A7" s="75" t="s">
        <v>11</v>
      </c>
      <c r="B7" s="75" t="s">
        <v>13</v>
      </c>
      <c r="C7" s="75" t="s">
        <v>9</v>
      </c>
      <c r="D7" s="82" t="s">
        <v>8</v>
      </c>
      <c r="E7" s="83"/>
      <c r="F7" s="83"/>
      <c r="G7" s="84"/>
      <c r="H7" s="79" t="s">
        <v>144</v>
      </c>
      <c r="I7" s="79"/>
      <c r="J7" s="79"/>
      <c r="K7" s="79"/>
      <c r="L7" s="79"/>
      <c r="M7" s="79"/>
      <c r="N7" s="79"/>
    </row>
    <row r="8" spans="1:16" s="2" customFormat="1" ht="39" customHeight="1">
      <c r="A8" s="76"/>
      <c r="B8" s="77"/>
      <c r="C8" s="77"/>
      <c r="D8" s="9" t="s">
        <v>7</v>
      </c>
      <c r="E8" s="9" t="s">
        <v>6</v>
      </c>
      <c r="F8" s="9" t="s">
        <v>5</v>
      </c>
      <c r="G8" s="9" t="s">
        <v>4</v>
      </c>
      <c r="H8" s="27" t="s">
        <v>54</v>
      </c>
      <c r="I8" s="27" t="s">
        <v>55</v>
      </c>
      <c r="J8" s="27" t="s">
        <v>56</v>
      </c>
      <c r="K8" s="27" t="s">
        <v>57</v>
      </c>
      <c r="L8" s="27" t="s">
        <v>58</v>
      </c>
      <c r="M8" s="27" t="s">
        <v>59</v>
      </c>
      <c r="N8" s="27" t="s">
        <v>60</v>
      </c>
    </row>
    <row r="9" spans="1:16" s="2" customFormat="1" ht="9.75" customHeight="1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</row>
    <row r="10" spans="1:16" s="4" customFormat="1" ht="63.75" customHeight="1">
      <c r="A10" s="26" t="s">
        <v>1</v>
      </c>
      <c r="B10" s="62" t="s">
        <v>146</v>
      </c>
      <c r="C10" s="6" t="s">
        <v>64</v>
      </c>
      <c r="D10" s="19" t="s">
        <v>14</v>
      </c>
      <c r="E10" s="19" t="s">
        <v>14</v>
      </c>
      <c r="F10" s="28" t="s">
        <v>62</v>
      </c>
      <c r="G10" s="19" t="s">
        <v>14</v>
      </c>
      <c r="H10" s="37">
        <f t="shared" ref="H10:N10" si="0">H11+H23+H58+H62+H42</f>
        <v>526271.64</v>
      </c>
      <c r="I10" s="37">
        <f t="shared" si="0"/>
        <v>431998.00000000006</v>
      </c>
      <c r="J10" s="37">
        <f>J11+J23+J58+J62+J42</f>
        <v>378425.98</v>
      </c>
      <c r="K10" s="37">
        <f t="shared" si="0"/>
        <v>378426.03</v>
      </c>
      <c r="L10" s="37">
        <f t="shared" si="0"/>
        <v>378426.03</v>
      </c>
      <c r="M10" s="37">
        <f t="shared" si="0"/>
        <v>378426.03</v>
      </c>
      <c r="N10" s="37">
        <f t="shared" si="0"/>
        <v>378426.03</v>
      </c>
      <c r="O10" s="3">
        <f>H10+I10+J10+K10+L10+M10+N10</f>
        <v>2850399.74</v>
      </c>
    </row>
    <row r="11" spans="1:16" s="44" customFormat="1" ht="41.25" customHeight="1">
      <c r="A11" s="71" t="s">
        <v>0</v>
      </c>
      <c r="B11" s="66" t="s">
        <v>61</v>
      </c>
      <c r="C11" s="67" t="s">
        <v>64</v>
      </c>
      <c r="D11" s="68" t="s">
        <v>14</v>
      </c>
      <c r="E11" s="68" t="s">
        <v>14</v>
      </c>
      <c r="F11" s="69" t="s">
        <v>63</v>
      </c>
      <c r="G11" s="68" t="s">
        <v>14</v>
      </c>
      <c r="H11" s="70">
        <f t="shared" ref="H11:N11" si="1">H12</f>
        <v>145750.66</v>
      </c>
      <c r="I11" s="70">
        <f t="shared" si="1"/>
        <v>122493.32</v>
      </c>
      <c r="J11" s="70">
        <f t="shared" si="1"/>
        <v>102095.87</v>
      </c>
      <c r="K11" s="70">
        <f t="shared" si="1"/>
        <v>102095.92000000001</v>
      </c>
      <c r="L11" s="70">
        <f t="shared" si="1"/>
        <v>102095.92000000001</v>
      </c>
      <c r="M11" s="70">
        <f t="shared" si="1"/>
        <v>102095.92000000001</v>
      </c>
      <c r="N11" s="70">
        <f t="shared" si="1"/>
        <v>102095.92000000001</v>
      </c>
      <c r="O11" s="43">
        <f>SUM(H11:N11)</f>
        <v>778723.53000000014</v>
      </c>
    </row>
    <row r="12" spans="1:16" s="4" customFormat="1" ht="39.75" customHeight="1">
      <c r="A12" s="26" t="s">
        <v>30</v>
      </c>
      <c r="B12" s="26" t="s">
        <v>16</v>
      </c>
      <c r="C12" s="6" t="s">
        <v>64</v>
      </c>
      <c r="D12" s="19" t="s">
        <v>14</v>
      </c>
      <c r="E12" s="19" t="s">
        <v>14</v>
      </c>
      <c r="F12" s="28" t="s">
        <v>65</v>
      </c>
      <c r="G12" s="19" t="s">
        <v>14</v>
      </c>
      <c r="H12" s="37">
        <f t="shared" ref="H12:N12" si="2">SUM(H13:H22)</f>
        <v>145750.66</v>
      </c>
      <c r="I12" s="37">
        <f t="shared" si="2"/>
        <v>122493.32</v>
      </c>
      <c r="J12" s="37">
        <f t="shared" si="2"/>
        <v>102095.87</v>
      </c>
      <c r="K12" s="37">
        <f t="shared" si="2"/>
        <v>102095.92000000001</v>
      </c>
      <c r="L12" s="37">
        <f t="shared" si="2"/>
        <v>102095.92000000001</v>
      </c>
      <c r="M12" s="37">
        <f t="shared" si="2"/>
        <v>102095.92000000001</v>
      </c>
      <c r="N12" s="37">
        <f t="shared" si="2"/>
        <v>102095.92000000001</v>
      </c>
      <c r="O12" s="3">
        <f>SUM(H12:N12)</f>
        <v>778723.53000000014</v>
      </c>
    </row>
    <row r="13" spans="1:16" s="4" customFormat="1" ht="54.75" customHeight="1">
      <c r="A13" s="35" t="s">
        <v>20</v>
      </c>
      <c r="B13" s="35" t="s">
        <v>19</v>
      </c>
      <c r="C13" s="23" t="s">
        <v>3</v>
      </c>
      <c r="D13" s="7" t="s">
        <v>14</v>
      </c>
      <c r="E13" s="7" t="s">
        <v>14</v>
      </c>
      <c r="F13" s="34" t="s">
        <v>66</v>
      </c>
      <c r="G13" s="7" t="s">
        <v>14</v>
      </c>
      <c r="H13" s="15">
        <v>39874.44</v>
      </c>
      <c r="I13" s="37">
        <v>36750</v>
      </c>
      <c r="J13" s="37">
        <v>32390.45</v>
      </c>
      <c r="K13" s="37">
        <v>32390.5</v>
      </c>
      <c r="L13" s="37">
        <v>32390.5</v>
      </c>
      <c r="M13" s="37">
        <v>32390.5</v>
      </c>
      <c r="N13" s="37">
        <v>32390.5</v>
      </c>
      <c r="O13" s="3">
        <f>SUM(H13:N13)</f>
        <v>238576.89</v>
      </c>
    </row>
    <row r="14" spans="1:16" s="5" customFormat="1" ht="169.5" customHeight="1">
      <c r="A14" s="35" t="s">
        <v>22</v>
      </c>
      <c r="B14" s="35" t="s">
        <v>21</v>
      </c>
      <c r="C14" s="39" t="s">
        <v>2</v>
      </c>
      <c r="D14" s="19" t="s">
        <v>14</v>
      </c>
      <c r="E14" s="19" t="s">
        <v>14</v>
      </c>
      <c r="F14" s="38" t="s">
        <v>67</v>
      </c>
      <c r="G14" s="19" t="s">
        <v>14</v>
      </c>
      <c r="H14" s="37">
        <v>6919.6</v>
      </c>
      <c r="I14" s="37">
        <v>5535.7</v>
      </c>
      <c r="J14" s="37">
        <v>4497.8</v>
      </c>
      <c r="K14" s="37">
        <v>4497.8</v>
      </c>
      <c r="L14" s="37">
        <v>4497.8</v>
      </c>
      <c r="M14" s="37">
        <v>4497.8</v>
      </c>
      <c r="N14" s="37">
        <v>4497.8</v>
      </c>
      <c r="O14" s="3">
        <f>SUM(H14:M14)</f>
        <v>30446.499999999996</v>
      </c>
    </row>
    <row r="15" spans="1:16" s="4" customFormat="1" ht="198.75" customHeight="1">
      <c r="A15" s="11" t="s">
        <v>20</v>
      </c>
      <c r="B15" s="11" t="s">
        <v>27</v>
      </c>
      <c r="C15" s="6" t="s">
        <v>2</v>
      </c>
      <c r="D15" s="19" t="s">
        <v>14</v>
      </c>
      <c r="E15" s="19" t="s">
        <v>14</v>
      </c>
      <c r="F15" s="38" t="s">
        <v>68</v>
      </c>
      <c r="G15" s="19" t="s">
        <v>14</v>
      </c>
      <c r="H15" s="37">
        <v>207.62</v>
      </c>
      <c r="I15" s="37">
        <v>207.62</v>
      </c>
      <c r="J15" s="37">
        <v>207.62</v>
      </c>
      <c r="K15" s="37">
        <v>207.62</v>
      </c>
      <c r="L15" s="37">
        <v>207.62</v>
      </c>
      <c r="M15" s="37">
        <v>207.62</v>
      </c>
      <c r="N15" s="37">
        <v>207.62</v>
      </c>
      <c r="O15" s="3">
        <f>SUM(H15:M15)</f>
        <v>1245.7199999999998</v>
      </c>
    </row>
    <row r="16" spans="1:16" s="4" customFormat="1" ht="235.5" customHeight="1">
      <c r="A16" s="35" t="s">
        <v>20</v>
      </c>
      <c r="B16" s="35" t="s">
        <v>29</v>
      </c>
      <c r="C16" s="6" t="s">
        <v>69</v>
      </c>
      <c r="D16" s="7" t="s">
        <v>14</v>
      </c>
      <c r="E16" s="7" t="s">
        <v>14</v>
      </c>
      <c r="F16" s="38" t="s">
        <v>70</v>
      </c>
      <c r="G16" s="7" t="s">
        <v>14</v>
      </c>
      <c r="H16" s="37">
        <v>98350</v>
      </c>
      <c r="I16" s="37">
        <v>80000</v>
      </c>
      <c r="J16" s="37">
        <v>65000</v>
      </c>
      <c r="K16" s="37">
        <v>65000</v>
      </c>
      <c r="L16" s="37">
        <v>65000</v>
      </c>
      <c r="M16" s="37">
        <v>65000</v>
      </c>
      <c r="N16" s="37">
        <v>65000</v>
      </c>
      <c r="O16" s="3">
        <f>SUM(H16:N16)</f>
        <v>503350</v>
      </c>
    </row>
    <row r="17" spans="1:15" s="4" customFormat="1" ht="85.5" hidden="1" customHeight="1">
      <c r="A17" s="11" t="s">
        <v>20</v>
      </c>
      <c r="B17" s="11" t="s">
        <v>24</v>
      </c>
      <c r="C17" s="6" t="s">
        <v>2</v>
      </c>
      <c r="D17" s="38" t="s">
        <v>14</v>
      </c>
      <c r="E17" s="38" t="s">
        <v>14</v>
      </c>
      <c r="F17" s="38" t="s">
        <v>71</v>
      </c>
      <c r="G17" s="38" t="s">
        <v>14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25">
        <v>0</v>
      </c>
      <c r="O17" s="3">
        <f t="shared" ref="O17:O22" si="3">SUM(H17:M17)</f>
        <v>0</v>
      </c>
    </row>
    <row r="18" spans="1:15" s="4" customFormat="1" ht="61.5" hidden="1" customHeight="1">
      <c r="A18" s="36" t="s">
        <v>20</v>
      </c>
      <c r="B18" s="36" t="s">
        <v>32</v>
      </c>
      <c r="C18" s="39" t="s">
        <v>10</v>
      </c>
      <c r="D18" s="7" t="s">
        <v>14</v>
      </c>
      <c r="E18" s="7" t="s">
        <v>14</v>
      </c>
      <c r="F18" s="38" t="s">
        <v>72</v>
      </c>
      <c r="G18" s="7" t="s">
        <v>14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">
        <f t="shared" si="3"/>
        <v>0</v>
      </c>
    </row>
    <row r="19" spans="1:15" s="4" customFormat="1" ht="61.5" hidden="1" customHeight="1">
      <c r="A19" s="36" t="s">
        <v>20</v>
      </c>
      <c r="B19" s="36" t="s">
        <v>109</v>
      </c>
      <c r="C19" s="39" t="s">
        <v>10</v>
      </c>
      <c r="D19" s="38" t="s">
        <v>14</v>
      </c>
      <c r="E19" s="38" t="s">
        <v>14</v>
      </c>
      <c r="F19" s="38" t="s">
        <v>108</v>
      </c>
      <c r="G19" s="38" t="s">
        <v>14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3">
        <f t="shared" si="3"/>
        <v>0</v>
      </c>
    </row>
    <row r="20" spans="1:15" s="4" customFormat="1" ht="75.75" hidden="1" customHeight="1">
      <c r="A20" s="36" t="s">
        <v>20</v>
      </c>
      <c r="B20" s="36" t="s">
        <v>111</v>
      </c>
      <c r="C20" s="39" t="s">
        <v>10</v>
      </c>
      <c r="D20" s="38" t="s">
        <v>14</v>
      </c>
      <c r="E20" s="38" t="s">
        <v>14</v>
      </c>
      <c r="F20" s="38" t="s">
        <v>110</v>
      </c>
      <c r="G20" s="38" t="s">
        <v>14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3">
        <f t="shared" si="3"/>
        <v>0</v>
      </c>
    </row>
    <row r="21" spans="1:15" s="44" customFormat="1" ht="67.5" hidden="1" customHeight="1">
      <c r="A21" s="36" t="s">
        <v>20</v>
      </c>
      <c r="B21" s="36" t="s">
        <v>106</v>
      </c>
      <c r="C21" s="39" t="s">
        <v>10</v>
      </c>
      <c r="D21" s="38" t="s">
        <v>14</v>
      </c>
      <c r="E21" s="38" t="s">
        <v>14</v>
      </c>
      <c r="F21" s="38" t="s">
        <v>105</v>
      </c>
      <c r="G21" s="38" t="s">
        <v>14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43">
        <f t="shared" si="3"/>
        <v>0</v>
      </c>
    </row>
    <row r="22" spans="1:15" s="44" customFormat="1" ht="96" customHeight="1">
      <c r="A22" s="36" t="s">
        <v>20</v>
      </c>
      <c r="B22" s="36" t="s">
        <v>139</v>
      </c>
      <c r="C22" s="39" t="s">
        <v>10</v>
      </c>
      <c r="D22" s="38" t="s">
        <v>14</v>
      </c>
      <c r="E22" s="38" t="s">
        <v>14</v>
      </c>
      <c r="F22" s="38" t="s">
        <v>138</v>
      </c>
      <c r="G22" s="38" t="s">
        <v>14</v>
      </c>
      <c r="H22" s="37">
        <v>399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43">
        <f t="shared" si="3"/>
        <v>399</v>
      </c>
    </row>
    <row r="23" spans="1:15" s="8" customFormat="1" ht="41.25" customHeight="1">
      <c r="A23" s="66" t="s">
        <v>12</v>
      </c>
      <c r="B23" s="66" t="s">
        <v>103</v>
      </c>
      <c r="C23" s="67" t="s">
        <v>64</v>
      </c>
      <c r="D23" s="68" t="s">
        <v>14</v>
      </c>
      <c r="E23" s="68" t="s">
        <v>14</v>
      </c>
      <c r="F23" s="69" t="s">
        <v>74</v>
      </c>
      <c r="G23" s="68" t="s">
        <v>14</v>
      </c>
      <c r="H23" s="70">
        <f t="shared" ref="H23:N23" si="4">H24+H38</f>
        <v>337742.67999999993</v>
      </c>
      <c r="I23" s="70">
        <f t="shared" si="4"/>
        <v>269226.78000000003</v>
      </c>
      <c r="J23" s="70">
        <f t="shared" si="4"/>
        <v>237527.11000000002</v>
      </c>
      <c r="K23" s="70">
        <f t="shared" si="4"/>
        <v>237527.11000000002</v>
      </c>
      <c r="L23" s="70">
        <f t="shared" si="4"/>
        <v>237527.11000000002</v>
      </c>
      <c r="M23" s="70">
        <f t="shared" si="4"/>
        <v>237527.11000000002</v>
      </c>
      <c r="N23" s="70">
        <f t="shared" si="4"/>
        <v>237527.11000000002</v>
      </c>
      <c r="O23" s="43">
        <f>SUM(H23:N23)</f>
        <v>1794605.0100000002</v>
      </c>
    </row>
    <row r="24" spans="1:15" s="16" customFormat="1" ht="54" customHeight="1">
      <c r="A24" s="35" t="s">
        <v>31</v>
      </c>
      <c r="B24" s="36" t="s">
        <v>17</v>
      </c>
      <c r="C24" s="6" t="s">
        <v>64</v>
      </c>
      <c r="D24" s="19" t="s">
        <v>14</v>
      </c>
      <c r="E24" s="19" t="s">
        <v>14</v>
      </c>
      <c r="F24" s="38" t="s">
        <v>73</v>
      </c>
      <c r="G24" s="38" t="s">
        <v>14</v>
      </c>
      <c r="H24" s="37">
        <f t="shared" ref="H24:N24" si="5">SUM(H25:H37)</f>
        <v>335834.32999999996</v>
      </c>
      <c r="I24" s="37">
        <f t="shared" si="5"/>
        <v>267279.01</v>
      </c>
      <c r="J24" s="37">
        <f t="shared" si="5"/>
        <v>235220.44</v>
      </c>
      <c r="K24" s="37">
        <f t="shared" si="5"/>
        <v>235220.44</v>
      </c>
      <c r="L24" s="37">
        <f t="shared" si="5"/>
        <v>235220.44</v>
      </c>
      <c r="M24" s="37">
        <f t="shared" si="5"/>
        <v>235220.44</v>
      </c>
      <c r="N24" s="37">
        <f t="shared" si="5"/>
        <v>235220.44</v>
      </c>
      <c r="O24" s="43">
        <f>SUM(H24:N24)</f>
        <v>1779215.5399999998</v>
      </c>
    </row>
    <row r="25" spans="1:15" ht="65.25" customHeight="1">
      <c r="A25" s="35" t="s">
        <v>20</v>
      </c>
      <c r="B25" s="35" t="s">
        <v>26</v>
      </c>
      <c r="C25" s="6" t="s">
        <v>3</v>
      </c>
      <c r="D25" s="19" t="s">
        <v>14</v>
      </c>
      <c r="E25" s="19" t="s">
        <v>14</v>
      </c>
      <c r="F25" s="40" t="s">
        <v>75</v>
      </c>
      <c r="G25" s="38" t="s">
        <v>14</v>
      </c>
      <c r="H25" s="15">
        <v>86278.399999999994</v>
      </c>
      <c r="I25" s="37">
        <v>71908.73</v>
      </c>
      <c r="J25" s="37">
        <v>75041.94</v>
      </c>
      <c r="K25" s="37">
        <v>75041.94</v>
      </c>
      <c r="L25" s="37">
        <v>75041.94</v>
      </c>
      <c r="M25" s="37">
        <v>75041.94</v>
      </c>
      <c r="N25" s="37">
        <v>75041.94</v>
      </c>
      <c r="O25" s="43">
        <f>SUM(H25:N25)</f>
        <v>533396.83000000007</v>
      </c>
    </row>
    <row r="26" spans="1:15" ht="197.25" customHeight="1">
      <c r="A26" s="11" t="s">
        <v>20</v>
      </c>
      <c r="B26" s="11" t="s">
        <v>27</v>
      </c>
      <c r="C26" s="6" t="s">
        <v>2</v>
      </c>
      <c r="D26" s="19" t="s">
        <v>14</v>
      </c>
      <c r="E26" s="19" t="s">
        <v>14</v>
      </c>
      <c r="F26" s="22" t="s">
        <v>76</v>
      </c>
      <c r="G26" s="38" t="s">
        <v>14</v>
      </c>
      <c r="H26" s="37">
        <v>5422.88</v>
      </c>
      <c r="I26" s="37">
        <v>4296.68</v>
      </c>
      <c r="J26" s="37">
        <v>3452.18</v>
      </c>
      <c r="K26" s="37">
        <v>3452.18</v>
      </c>
      <c r="L26" s="37">
        <v>3452.18</v>
      </c>
      <c r="M26" s="37">
        <v>3452.18</v>
      </c>
      <c r="N26" s="37">
        <v>3452.18</v>
      </c>
      <c r="O26" s="43">
        <f>SUM(H26:N26)</f>
        <v>26980.460000000003</v>
      </c>
    </row>
    <row r="27" spans="1:15" ht="220.5" customHeight="1">
      <c r="A27" s="35" t="s">
        <v>20</v>
      </c>
      <c r="B27" s="35" t="s">
        <v>29</v>
      </c>
      <c r="C27" s="6" t="s">
        <v>3</v>
      </c>
      <c r="D27" s="19" t="s">
        <v>14</v>
      </c>
      <c r="E27" s="19" t="s">
        <v>14</v>
      </c>
      <c r="F27" s="38" t="s">
        <v>77</v>
      </c>
      <c r="G27" s="19" t="s">
        <v>14</v>
      </c>
      <c r="H27" s="15">
        <v>228703.3</v>
      </c>
      <c r="I27" s="37">
        <v>181642.6</v>
      </c>
      <c r="J27" s="37">
        <v>147584.6</v>
      </c>
      <c r="K27" s="37">
        <v>147584.6</v>
      </c>
      <c r="L27" s="37">
        <v>147584.6</v>
      </c>
      <c r="M27" s="37">
        <v>147584.6</v>
      </c>
      <c r="N27" s="37">
        <v>147584.6</v>
      </c>
      <c r="O27" s="43">
        <f>SUM(H27:N27)</f>
        <v>1148268.8999999999</v>
      </c>
    </row>
    <row r="28" spans="1:15" ht="60" customHeight="1">
      <c r="A28" s="11" t="s">
        <v>20</v>
      </c>
      <c r="B28" s="11" t="s">
        <v>32</v>
      </c>
      <c r="C28" s="6" t="s">
        <v>2</v>
      </c>
      <c r="D28" s="19" t="s">
        <v>14</v>
      </c>
      <c r="E28" s="19" t="s">
        <v>14</v>
      </c>
      <c r="F28" s="38" t="s">
        <v>78</v>
      </c>
      <c r="G28" s="19" t="s">
        <v>14</v>
      </c>
      <c r="H28" s="37">
        <v>932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">
        <f t="shared" ref="O28:O34" si="6">SUM(H28:M28)</f>
        <v>932</v>
      </c>
    </row>
    <row r="29" spans="1:15" ht="85.5" customHeight="1">
      <c r="A29" s="64" t="s">
        <v>20</v>
      </c>
      <c r="B29" s="64" t="s">
        <v>153</v>
      </c>
      <c r="C29" s="6" t="s">
        <v>2</v>
      </c>
      <c r="D29" s="19" t="s">
        <v>14</v>
      </c>
      <c r="E29" s="19" t="s">
        <v>14</v>
      </c>
      <c r="F29" s="38" t="s">
        <v>152</v>
      </c>
      <c r="G29" s="19" t="s">
        <v>14</v>
      </c>
      <c r="H29" s="56">
        <v>4050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6">
        <v>0</v>
      </c>
      <c r="O29" s="3">
        <f t="shared" si="6"/>
        <v>4050</v>
      </c>
    </row>
    <row r="30" spans="1:15" ht="60" hidden="1" customHeight="1">
      <c r="A30" s="55" t="s">
        <v>20</v>
      </c>
      <c r="B30" s="55" t="s">
        <v>113</v>
      </c>
      <c r="C30" s="6" t="s">
        <v>2</v>
      </c>
      <c r="D30" s="19" t="s">
        <v>14</v>
      </c>
      <c r="E30" s="19" t="s">
        <v>14</v>
      </c>
      <c r="F30" s="38" t="s">
        <v>112</v>
      </c>
      <c r="G30" s="19" t="s">
        <v>14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3">
        <f t="shared" si="6"/>
        <v>0</v>
      </c>
    </row>
    <row r="31" spans="1:15" ht="106.5" customHeight="1">
      <c r="A31" s="35" t="s">
        <v>20</v>
      </c>
      <c r="B31" s="35" t="s">
        <v>36</v>
      </c>
      <c r="C31" s="6" t="s">
        <v>2</v>
      </c>
      <c r="D31" s="7" t="s">
        <v>14</v>
      </c>
      <c r="E31" s="7" t="s">
        <v>14</v>
      </c>
      <c r="F31" s="38" t="s">
        <v>79</v>
      </c>
      <c r="G31" s="19" t="s">
        <v>14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">
        <f t="shared" si="6"/>
        <v>0</v>
      </c>
    </row>
    <row r="32" spans="1:15" ht="32.25" customHeight="1">
      <c r="A32" s="11" t="s">
        <v>20</v>
      </c>
      <c r="B32" s="11" t="s">
        <v>33</v>
      </c>
      <c r="C32" s="6" t="s">
        <v>2</v>
      </c>
      <c r="D32" s="38" t="s">
        <v>14</v>
      </c>
      <c r="E32" s="38" t="s">
        <v>14</v>
      </c>
      <c r="F32" s="38" t="s">
        <v>80</v>
      </c>
      <c r="G32" s="19" t="s">
        <v>14</v>
      </c>
      <c r="H32" s="37">
        <v>521.75</v>
      </c>
      <c r="I32" s="37">
        <v>498</v>
      </c>
      <c r="J32" s="37">
        <v>498</v>
      </c>
      <c r="K32" s="37">
        <v>498</v>
      </c>
      <c r="L32" s="37">
        <v>498</v>
      </c>
      <c r="M32" s="37">
        <v>498</v>
      </c>
      <c r="N32" s="37">
        <v>498</v>
      </c>
      <c r="O32" s="3">
        <f t="shared" si="6"/>
        <v>3011.75</v>
      </c>
    </row>
    <row r="33" spans="1:15" ht="60.75" hidden="1" customHeight="1">
      <c r="A33" s="55" t="s">
        <v>20</v>
      </c>
      <c r="B33" s="36" t="s">
        <v>109</v>
      </c>
      <c r="C33" s="6" t="s">
        <v>2</v>
      </c>
      <c r="D33" s="38" t="s">
        <v>14</v>
      </c>
      <c r="E33" s="38" t="s">
        <v>14</v>
      </c>
      <c r="F33" s="38" t="s">
        <v>114</v>
      </c>
      <c r="G33" s="19" t="s">
        <v>14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3">
        <f t="shared" si="6"/>
        <v>0</v>
      </c>
    </row>
    <row r="34" spans="1:15" ht="82.5" customHeight="1">
      <c r="A34" s="35" t="s">
        <v>20</v>
      </c>
      <c r="B34" s="35" t="s">
        <v>37</v>
      </c>
      <c r="C34" s="6" t="s">
        <v>2</v>
      </c>
      <c r="D34" s="38" t="s">
        <v>14</v>
      </c>
      <c r="E34" s="38" t="s">
        <v>14</v>
      </c>
      <c r="F34" s="38" t="s">
        <v>81</v>
      </c>
      <c r="G34" s="19" t="s">
        <v>14</v>
      </c>
      <c r="H34" s="56">
        <v>9372.4</v>
      </c>
      <c r="I34" s="56">
        <v>8933</v>
      </c>
      <c r="J34" s="56">
        <v>8643.7199999999993</v>
      </c>
      <c r="K34" s="56">
        <v>8643.7199999999993</v>
      </c>
      <c r="L34" s="56">
        <v>8643.7199999999993</v>
      </c>
      <c r="M34" s="56">
        <v>8643.7199999999993</v>
      </c>
      <c r="N34" s="56">
        <v>8643.7199999999993</v>
      </c>
      <c r="O34" s="3">
        <f t="shared" si="6"/>
        <v>52880.280000000006</v>
      </c>
    </row>
    <row r="35" spans="1:15" ht="42" customHeight="1">
      <c r="A35" s="35" t="s">
        <v>20</v>
      </c>
      <c r="B35" s="35" t="s">
        <v>34</v>
      </c>
      <c r="C35" s="6" t="s">
        <v>2</v>
      </c>
      <c r="D35" s="19" t="s">
        <v>14</v>
      </c>
      <c r="E35" s="19" t="s">
        <v>14</v>
      </c>
      <c r="F35" s="38" t="s">
        <v>83</v>
      </c>
      <c r="G35" s="19" t="s">
        <v>14</v>
      </c>
      <c r="H35" s="56">
        <v>103.6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3">
        <f>SUM(H35:N35)</f>
        <v>103.6</v>
      </c>
    </row>
    <row r="36" spans="1:15" ht="81" hidden="1" customHeight="1">
      <c r="A36" s="55" t="s">
        <v>20</v>
      </c>
      <c r="B36" s="55" t="s">
        <v>116</v>
      </c>
      <c r="C36" s="6" t="s">
        <v>2</v>
      </c>
      <c r="D36" s="19" t="s">
        <v>14</v>
      </c>
      <c r="E36" s="19" t="s">
        <v>14</v>
      </c>
      <c r="F36" s="38" t="s">
        <v>115</v>
      </c>
      <c r="G36" s="19" t="s">
        <v>14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3">
        <f>SUM(H36:N36)</f>
        <v>0</v>
      </c>
    </row>
    <row r="37" spans="1:15" ht="93" customHeight="1">
      <c r="A37" s="55" t="s">
        <v>20</v>
      </c>
      <c r="B37" s="55" t="s">
        <v>119</v>
      </c>
      <c r="C37" s="6" t="s">
        <v>2</v>
      </c>
      <c r="D37" s="19" t="s">
        <v>14</v>
      </c>
      <c r="E37" s="19" t="s">
        <v>14</v>
      </c>
      <c r="F37" s="38" t="s">
        <v>117</v>
      </c>
      <c r="G37" s="19" t="s">
        <v>14</v>
      </c>
      <c r="H37" s="56">
        <v>450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3">
        <f>SUM(H37:N37)</f>
        <v>450</v>
      </c>
    </row>
    <row r="38" spans="1:15" ht="78.75" customHeight="1">
      <c r="A38" s="55" t="s">
        <v>31</v>
      </c>
      <c r="B38" s="55" t="s">
        <v>122</v>
      </c>
      <c r="C38" s="6" t="s">
        <v>2</v>
      </c>
      <c r="D38" s="19" t="s">
        <v>14</v>
      </c>
      <c r="E38" s="19" t="s">
        <v>14</v>
      </c>
      <c r="F38" s="38" t="s">
        <v>121</v>
      </c>
      <c r="G38" s="19" t="s">
        <v>14</v>
      </c>
      <c r="H38" s="56">
        <f t="shared" ref="H38:N38" si="7">H39+H40+H41</f>
        <v>1908.35</v>
      </c>
      <c r="I38" s="56">
        <f t="shared" si="7"/>
        <v>1947.77</v>
      </c>
      <c r="J38" s="56">
        <f t="shared" si="7"/>
        <v>2306.67</v>
      </c>
      <c r="K38" s="56">
        <f t="shared" si="7"/>
        <v>2306.67</v>
      </c>
      <c r="L38" s="56">
        <f t="shared" si="7"/>
        <v>2306.67</v>
      </c>
      <c r="M38" s="56">
        <f t="shared" si="7"/>
        <v>2306.67</v>
      </c>
      <c r="N38" s="56">
        <f t="shared" si="7"/>
        <v>2306.67</v>
      </c>
      <c r="O38" s="3">
        <f>SUM(H38:N38)</f>
        <v>15389.47</v>
      </c>
    </row>
    <row r="39" spans="1:15" ht="135" hidden="1" customHeight="1">
      <c r="A39" s="58" t="s">
        <v>20</v>
      </c>
      <c r="B39" s="58" t="s">
        <v>137</v>
      </c>
      <c r="C39" s="6" t="s">
        <v>2</v>
      </c>
      <c r="D39" s="19" t="s">
        <v>14</v>
      </c>
      <c r="E39" s="19" t="s">
        <v>14</v>
      </c>
      <c r="F39" s="38" t="s">
        <v>135</v>
      </c>
      <c r="G39" s="19" t="s">
        <v>14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3"/>
    </row>
    <row r="40" spans="1:15" ht="135" customHeight="1">
      <c r="A40" s="59" t="s">
        <v>20</v>
      </c>
      <c r="B40" s="59" t="s">
        <v>137</v>
      </c>
      <c r="C40" s="6" t="s">
        <v>2</v>
      </c>
      <c r="D40" s="19" t="s">
        <v>14</v>
      </c>
      <c r="E40" s="19" t="s">
        <v>14</v>
      </c>
      <c r="F40" s="38" t="s">
        <v>140</v>
      </c>
      <c r="G40" s="19" t="s">
        <v>14</v>
      </c>
      <c r="H40" s="56">
        <v>1908.35</v>
      </c>
      <c r="I40" s="56">
        <v>1947.77</v>
      </c>
      <c r="J40" s="56">
        <v>2306.67</v>
      </c>
      <c r="K40" s="56">
        <v>2306.67</v>
      </c>
      <c r="L40" s="56">
        <v>2306.67</v>
      </c>
      <c r="M40" s="56">
        <v>2306.67</v>
      </c>
      <c r="N40" s="56">
        <v>2306.67</v>
      </c>
      <c r="O40" s="3"/>
    </row>
    <row r="41" spans="1:15" ht="122.25" hidden="1" customHeight="1">
      <c r="A41" s="55" t="s">
        <v>20</v>
      </c>
      <c r="B41" s="55" t="s">
        <v>120</v>
      </c>
      <c r="C41" s="6" t="s">
        <v>2</v>
      </c>
      <c r="D41" s="19" t="s">
        <v>14</v>
      </c>
      <c r="E41" s="19" t="s">
        <v>14</v>
      </c>
      <c r="F41" s="38" t="s">
        <v>118</v>
      </c>
      <c r="G41" s="19" t="s">
        <v>14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3"/>
    </row>
    <row r="42" spans="1:15" s="8" customFormat="1" ht="43.5" customHeight="1">
      <c r="A42" s="72" t="s">
        <v>100</v>
      </c>
      <c r="B42" s="66" t="s">
        <v>101</v>
      </c>
      <c r="C42" s="67" t="s">
        <v>64</v>
      </c>
      <c r="D42" s="68" t="s">
        <v>14</v>
      </c>
      <c r="E42" s="68" t="s">
        <v>14</v>
      </c>
      <c r="F42" s="69" t="s">
        <v>102</v>
      </c>
      <c r="G42" s="68" t="s">
        <v>14</v>
      </c>
      <c r="H42" s="70">
        <f t="shared" ref="H42:N42" si="8">H43+H51+H55</f>
        <v>35199.4</v>
      </c>
      <c r="I42" s="70">
        <f t="shared" si="8"/>
        <v>34303.9</v>
      </c>
      <c r="J42" s="70">
        <f t="shared" si="8"/>
        <v>32884</v>
      </c>
      <c r="K42" s="70">
        <f t="shared" si="8"/>
        <v>32884</v>
      </c>
      <c r="L42" s="70">
        <f t="shared" si="8"/>
        <v>32884</v>
      </c>
      <c r="M42" s="70">
        <f t="shared" si="8"/>
        <v>32884</v>
      </c>
      <c r="N42" s="70">
        <f t="shared" si="8"/>
        <v>32884</v>
      </c>
      <c r="O42" s="3">
        <f t="shared" ref="O42:O51" si="9">SUM(H42:N42)</f>
        <v>233923.3</v>
      </c>
    </row>
    <row r="43" spans="1:15" s="16" customFormat="1" ht="40.5" customHeight="1">
      <c r="A43" s="35" t="s">
        <v>31</v>
      </c>
      <c r="B43" s="35" t="s">
        <v>18</v>
      </c>
      <c r="C43" s="6" t="s">
        <v>64</v>
      </c>
      <c r="D43" s="19" t="s">
        <v>14</v>
      </c>
      <c r="E43" s="19" t="s">
        <v>14</v>
      </c>
      <c r="F43" s="38" t="s">
        <v>82</v>
      </c>
      <c r="G43" s="19" t="s">
        <v>14</v>
      </c>
      <c r="H43" s="37">
        <f t="shared" ref="H43:N43" si="10">SUM(H44:H50)</f>
        <v>35199.4</v>
      </c>
      <c r="I43" s="37">
        <f t="shared" si="10"/>
        <v>34303.9</v>
      </c>
      <c r="J43" s="37">
        <f t="shared" si="10"/>
        <v>32884</v>
      </c>
      <c r="K43" s="37">
        <f t="shared" si="10"/>
        <v>32884</v>
      </c>
      <c r="L43" s="37">
        <f t="shared" si="10"/>
        <v>32884</v>
      </c>
      <c r="M43" s="37">
        <f t="shared" si="10"/>
        <v>32884</v>
      </c>
      <c r="N43" s="37">
        <f t="shared" si="10"/>
        <v>32884</v>
      </c>
      <c r="O43" s="3">
        <f t="shared" si="9"/>
        <v>233923.3</v>
      </c>
    </row>
    <row r="44" spans="1:15" ht="57" customHeight="1">
      <c r="A44" s="35" t="s">
        <v>22</v>
      </c>
      <c r="B44" s="35" t="s">
        <v>23</v>
      </c>
      <c r="C44" s="6" t="s">
        <v>2</v>
      </c>
      <c r="D44" s="19" t="s">
        <v>14</v>
      </c>
      <c r="E44" s="19" t="s">
        <v>14</v>
      </c>
      <c r="F44" s="38" t="s">
        <v>84</v>
      </c>
      <c r="G44" s="19" t="s">
        <v>14</v>
      </c>
      <c r="H44" s="37">
        <f>10191+21542.65</f>
        <v>31733.65</v>
      </c>
      <c r="I44" s="37">
        <f>9464.75+22068.53</f>
        <v>31533.279999999999</v>
      </c>
      <c r="J44" s="37">
        <f>10002+20611.75</f>
        <v>30613.75</v>
      </c>
      <c r="K44" s="37">
        <f t="shared" ref="K44:N44" si="11">10002+20611.75</f>
        <v>30613.75</v>
      </c>
      <c r="L44" s="37">
        <f t="shared" si="11"/>
        <v>30613.75</v>
      </c>
      <c r="M44" s="37">
        <f t="shared" si="11"/>
        <v>30613.75</v>
      </c>
      <c r="N44" s="37">
        <f t="shared" si="11"/>
        <v>30613.75</v>
      </c>
      <c r="O44" s="3">
        <f t="shared" si="9"/>
        <v>216335.68</v>
      </c>
    </row>
    <row r="45" spans="1:15" ht="72.75" hidden="1" customHeight="1">
      <c r="A45" s="55" t="s">
        <v>20</v>
      </c>
      <c r="B45" s="55" t="s">
        <v>124</v>
      </c>
      <c r="C45" s="6" t="s">
        <v>2</v>
      </c>
      <c r="D45" s="38" t="s">
        <v>14</v>
      </c>
      <c r="E45" s="38" t="s">
        <v>14</v>
      </c>
      <c r="F45" s="38" t="s">
        <v>123</v>
      </c>
      <c r="G45" s="38" t="s">
        <v>14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3">
        <f t="shared" si="9"/>
        <v>0</v>
      </c>
    </row>
    <row r="46" spans="1:15" ht="54.75" customHeight="1">
      <c r="A46" s="35" t="s">
        <v>20</v>
      </c>
      <c r="B46" s="55" t="s">
        <v>32</v>
      </c>
      <c r="C46" s="6" t="s">
        <v>2</v>
      </c>
      <c r="D46" s="7" t="s">
        <v>14</v>
      </c>
      <c r="E46" s="7" t="s">
        <v>14</v>
      </c>
      <c r="F46" s="38" t="s">
        <v>85</v>
      </c>
      <c r="G46" s="7" t="s">
        <v>14</v>
      </c>
      <c r="H46" s="56">
        <f>776+1892.6</f>
        <v>2668.6</v>
      </c>
      <c r="I46" s="56">
        <f>621+1513.9</f>
        <v>2134.9</v>
      </c>
      <c r="J46" s="56">
        <f>504+1230.6</f>
        <v>1734.6</v>
      </c>
      <c r="K46" s="56">
        <f t="shared" ref="K46:N46" si="12">504+1230.6</f>
        <v>1734.6</v>
      </c>
      <c r="L46" s="56">
        <f t="shared" si="12"/>
        <v>1734.6</v>
      </c>
      <c r="M46" s="56">
        <f t="shared" si="12"/>
        <v>1734.6</v>
      </c>
      <c r="N46" s="56">
        <f t="shared" si="12"/>
        <v>1734.6</v>
      </c>
      <c r="O46" s="3">
        <f t="shared" si="9"/>
        <v>13476.500000000002</v>
      </c>
    </row>
    <row r="47" spans="1:15" ht="32.25" customHeight="1">
      <c r="A47" s="11" t="s">
        <v>20</v>
      </c>
      <c r="B47" s="11" t="s">
        <v>33</v>
      </c>
      <c r="C47" s="6" t="s">
        <v>2</v>
      </c>
      <c r="D47" s="38" t="s">
        <v>14</v>
      </c>
      <c r="E47" s="38" t="s">
        <v>14</v>
      </c>
      <c r="F47" s="38" t="s">
        <v>86</v>
      </c>
      <c r="G47" s="38" t="s">
        <v>14</v>
      </c>
      <c r="H47" s="56">
        <v>130</v>
      </c>
      <c r="I47" s="56">
        <v>102</v>
      </c>
      <c r="J47" s="56">
        <v>102</v>
      </c>
      <c r="K47" s="56">
        <v>102</v>
      </c>
      <c r="L47" s="56">
        <v>102</v>
      </c>
      <c r="M47" s="56">
        <v>102</v>
      </c>
      <c r="N47" s="56">
        <v>102</v>
      </c>
      <c r="O47" s="3">
        <f t="shared" si="9"/>
        <v>742</v>
      </c>
    </row>
    <row r="48" spans="1:15" ht="60.75" hidden="1" customHeight="1">
      <c r="A48" s="36" t="s">
        <v>20</v>
      </c>
      <c r="B48" s="36" t="s">
        <v>127</v>
      </c>
      <c r="C48" s="23" t="s">
        <v>2</v>
      </c>
      <c r="D48" s="38" t="s">
        <v>14</v>
      </c>
      <c r="E48" s="38" t="s">
        <v>14</v>
      </c>
      <c r="F48" s="38" t="s">
        <v>125</v>
      </c>
      <c r="G48" s="19" t="s">
        <v>14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3">
        <f t="shared" si="9"/>
        <v>0</v>
      </c>
    </row>
    <row r="49" spans="1:15" ht="105.75" customHeight="1">
      <c r="A49" s="36" t="s">
        <v>20</v>
      </c>
      <c r="B49" s="36" t="s">
        <v>35</v>
      </c>
      <c r="C49" s="23" t="s">
        <v>2</v>
      </c>
      <c r="D49" s="38" t="s">
        <v>14</v>
      </c>
      <c r="E49" s="38" t="s">
        <v>14</v>
      </c>
      <c r="F49" s="63" t="s">
        <v>87</v>
      </c>
      <c r="G49" s="19" t="s">
        <v>14</v>
      </c>
      <c r="H49" s="56">
        <f>194+473.15</f>
        <v>667.15</v>
      </c>
      <c r="I49" s="56">
        <f>155.25+378.47</f>
        <v>533.72</v>
      </c>
      <c r="J49" s="56">
        <f>126+307.65</f>
        <v>433.65</v>
      </c>
      <c r="K49" s="56">
        <f t="shared" ref="K49:N49" si="13">126+307.65</f>
        <v>433.65</v>
      </c>
      <c r="L49" s="56">
        <f t="shared" si="13"/>
        <v>433.65</v>
      </c>
      <c r="M49" s="56">
        <f t="shared" si="13"/>
        <v>433.65</v>
      </c>
      <c r="N49" s="56">
        <f t="shared" si="13"/>
        <v>433.65</v>
      </c>
      <c r="O49" s="3">
        <f t="shared" si="9"/>
        <v>3369.1200000000003</v>
      </c>
    </row>
    <row r="50" spans="1:15" ht="57.75" hidden="1" customHeight="1">
      <c r="A50" s="36" t="s">
        <v>20</v>
      </c>
      <c r="B50" s="36" t="s">
        <v>129</v>
      </c>
      <c r="C50" s="23" t="s">
        <v>2</v>
      </c>
      <c r="D50" s="38" t="s">
        <v>14</v>
      </c>
      <c r="E50" s="38" t="s">
        <v>14</v>
      </c>
      <c r="F50" s="38" t="s">
        <v>128</v>
      </c>
      <c r="G50" s="19" t="s">
        <v>14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3">
        <f t="shared" si="9"/>
        <v>0</v>
      </c>
    </row>
    <row r="51" spans="1:15" s="16" customFormat="1" ht="52.5" customHeight="1">
      <c r="A51" s="57" t="s">
        <v>31</v>
      </c>
      <c r="B51" s="36" t="s">
        <v>38</v>
      </c>
      <c r="C51" s="18" t="s">
        <v>2</v>
      </c>
      <c r="D51" s="7" t="s">
        <v>14</v>
      </c>
      <c r="E51" s="7" t="s">
        <v>14</v>
      </c>
      <c r="F51" s="38" t="s">
        <v>149</v>
      </c>
      <c r="G51" s="7" t="s">
        <v>14</v>
      </c>
      <c r="H51" s="56">
        <f>H56+H57</f>
        <v>0</v>
      </c>
      <c r="I51" s="56">
        <f t="shared" ref="I51:N51" si="14">SUM(I52:I54)</f>
        <v>0</v>
      </c>
      <c r="J51" s="56">
        <f t="shared" si="14"/>
        <v>0</v>
      </c>
      <c r="K51" s="56">
        <f t="shared" si="14"/>
        <v>0</v>
      </c>
      <c r="L51" s="56">
        <f t="shared" si="14"/>
        <v>0</v>
      </c>
      <c r="M51" s="56">
        <f t="shared" si="14"/>
        <v>0</v>
      </c>
      <c r="N51" s="56">
        <f t="shared" si="14"/>
        <v>0</v>
      </c>
      <c r="O51" s="3">
        <f t="shared" si="9"/>
        <v>0</v>
      </c>
    </row>
    <row r="52" spans="1:15" ht="77.25" hidden="1" customHeight="1">
      <c r="A52" s="17" t="s">
        <v>20</v>
      </c>
      <c r="B52" s="17" t="s">
        <v>39</v>
      </c>
      <c r="C52" s="24" t="s">
        <v>2</v>
      </c>
      <c r="D52" s="19" t="s">
        <v>14</v>
      </c>
      <c r="E52" s="19" t="s">
        <v>14</v>
      </c>
      <c r="F52" s="38" t="s">
        <v>88</v>
      </c>
      <c r="G52" s="19" t="s">
        <v>14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3">
        <f>SUM(H52:M52)</f>
        <v>0</v>
      </c>
    </row>
    <row r="53" spans="1:15" ht="66.75" hidden="1" customHeight="1">
      <c r="A53" s="35" t="s">
        <v>20</v>
      </c>
      <c r="B53" s="35" t="s">
        <v>40</v>
      </c>
      <c r="C53" s="24" t="s">
        <v>2</v>
      </c>
      <c r="D53" s="19" t="s">
        <v>14</v>
      </c>
      <c r="E53" s="19" t="s">
        <v>14</v>
      </c>
      <c r="F53" s="38" t="s">
        <v>89</v>
      </c>
      <c r="G53" s="19" t="s">
        <v>14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3">
        <f>SUM(H53:M53)</f>
        <v>0</v>
      </c>
    </row>
    <row r="54" spans="1:15" ht="77.25" hidden="1" customHeight="1">
      <c r="A54" s="17" t="s">
        <v>20</v>
      </c>
      <c r="B54" s="17" t="s">
        <v>41</v>
      </c>
      <c r="C54" s="24" t="s">
        <v>2</v>
      </c>
      <c r="D54" s="19" t="s">
        <v>14</v>
      </c>
      <c r="E54" s="19" t="s">
        <v>14</v>
      </c>
      <c r="F54" s="38" t="s">
        <v>99</v>
      </c>
      <c r="G54" s="19" t="s">
        <v>14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3">
        <f>SUM(H54:M54)</f>
        <v>0</v>
      </c>
    </row>
    <row r="55" spans="1:15" ht="77.25" hidden="1" customHeight="1">
      <c r="A55" s="57" t="s">
        <v>31</v>
      </c>
      <c r="B55" s="36" t="s">
        <v>131</v>
      </c>
      <c r="C55" s="39" t="s">
        <v>2</v>
      </c>
      <c r="D55" s="38" t="s">
        <v>14</v>
      </c>
      <c r="E55" s="38" t="s">
        <v>14</v>
      </c>
      <c r="F55" s="38" t="s">
        <v>130</v>
      </c>
      <c r="G55" s="38" t="s">
        <v>14</v>
      </c>
      <c r="H55" s="56">
        <f t="shared" ref="H55:N55" si="15">SUM(H56:H57)</f>
        <v>0</v>
      </c>
      <c r="I55" s="56">
        <f t="shared" si="15"/>
        <v>0</v>
      </c>
      <c r="J55" s="56">
        <f t="shared" si="15"/>
        <v>0</v>
      </c>
      <c r="K55" s="56">
        <f t="shared" si="15"/>
        <v>0</v>
      </c>
      <c r="L55" s="56">
        <f t="shared" si="15"/>
        <v>0</v>
      </c>
      <c r="M55" s="56">
        <f t="shared" si="15"/>
        <v>0</v>
      </c>
      <c r="N55" s="56">
        <f t="shared" si="15"/>
        <v>0</v>
      </c>
      <c r="O55" s="43">
        <f t="shared" ref="O55:O65" si="16">SUM(H55:N55)</f>
        <v>0</v>
      </c>
    </row>
    <row r="56" spans="1:15" ht="77.25" hidden="1" customHeight="1">
      <c r="A56" s="36" t="s">
        <v>20</v>
      </c>
      <c r="B56" s="36" t="s">
        <v>39</v>
      </c>
      <c r="C56" s="23" t="s">
        <v>2</v>
      </c>
      <c r="D56" s="38" t="s">
        <v>14</v>
      </c>
      <c r="E56" s="38" t="s">
        <v>14</v>
      </c>
      <c r="F56" s="38" t="s">
        <v>150</v>
      </c>
      <c r="G56" s="19" t="s">
        <v>14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43">
        <f t="shared" si="16"/>
        <v>0</v>
      </c>
    </row>
    <row r="57" spans="1:15" ht="77.25" hidden="1" customHeight="1">
      <c r="A57" s="36" t="s">
        <v>20</v>
      </c>
      <c r="B57" s="36" t="s">
        <v>132</v>
      </c>
      <c r="C57" s="23" t="s">
        <v>2</v>
      </c>
      <c r="D57" s="38" t="s">
        <v>14</v>
      </c>
      <c r="E57" s="38" t="s">
        <v>14</v>
      </c>
      <c r="F57" s="38" t="s">
        <v>151</v>
      </c>
      <c r="G57" s="19" t="s">
        <v>14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43">
        <f t="shared" si="16"/>
        <v>0</v>
      </c>
    </row>
    <row r="58" spans="1:15" s="8" customFormat="1" ht="70.5" customHeight="1">
      <c r="A58" s="71" t="s">
        <v>28</v>
      </c>
      <c r="B58" s="73" t="s">
        <v>141</v>
      </c>
      <c r="C58" s="67" t="s">
        <v>64</v>
      </c>
      <c r="D58" s="68" t="s">
        <v>14</v>
      </c>
      <c r="E58" s="68" t="s">
        <v>14</v>
      </c>
      <c r="F58" s="68" t="s">
        <v>91</v>
      </c>
      <c r="G58" s="68" t="s">
        <v>14</v>
      </c>
      <c r="H58" s="74">
        <f t="shared" ref="H58:N58" si="17">H59</f>
        <v>3818.4</v>
      </c>
      <c r="I58" s="74">
        <f t="shared" si="17"/>
        <v>3144</v>
      </c>
      <c r="J58" s="74">
        <f t="shared" si="17"/>
        <v>3151</v>
      </c>
      <c r="K58" s="74">
        <f t="shared" si="17"/>
        <v>3151</v>
      </c>
      <c r="L58" s="74">
        <f t="shared" si="17"/>
        <v>3151</v>
      </c>
      <c r="M58" s="74">
        <f t="shared" si="17"/>
        <v>3151</v>
      </c>
      <c r="N58" s="74">
        <f t="shared" si="17"/>
        <v>3151</v>
      </c>
      <c r="O58" s="43">
        <f t="shared" si="16"/>
        <v>22717.4</v>
      </c>
    </row>
    <row r="59" spans="1:15" ht="53.25" customHeight="1">
      <c r="A59" s="36" t="s">
        <v>31</v>
      </c>
      <c r="B59" s="36" t="s">
        <v>15</v>
      </c>
      <c r="C59" s="6" t="s">
        <v>64</v>
      </c>
      <c r="D59" s="19" t="s">
        <v>14</v>
      </c>
      <c r="E59" s="19" t="s">
        <v>14</v>
      </c>
      <c r="F59" s="19" t="s">
        <v>92</v>
      </c>
      <c r="G59" s="19" t="s">
        <v>14</v>
      </c>
      <c r="H59" s="56">
        <f t="shared" ref="H59:N59" si="18">H60+H61</f>
        <v>3818.4</v>
      </c>
      <c r="I59" s="56">
        <f t="shared" si="18"/>
        <v>3144</v>
      </c>
      <c r="J59" s="56">
        <f t="shared" si="18"/>
        <v>3151</v>
      </c>
      <c r="K59" s="56">
        <f t="shared" si="18"/>
        <v>3151</v>
      </c>
      <c r="L59" s="56">
        <f t="shared" si="18"/>
        <v>3151</v>
      </c>
      <c r="M59" s="56">
        <f t="shared" si="18"/>
        <v>3151</v>
      </c>
      <c r="N59" s="56">
        <f t="shared" si="18"/>
        <v>3151</v>
      </c>
      <c r="O59" s="3">
        <f t="shared" si="16"/>
        <v>22717.4</v>
      </c>
    </row>
    <row r="60" spans="1:15" ht="67.5" customHeight="1">
      <c r="A60" s="36" t="s">
        <v>20</v>
      </c>
      <c r="B60" s="36" t="s">
        <v>25</v>
      </c>
      <c r="C60" s="24" t="s">
        <v>2</v>
      </c>
      <c r="D60" s="19" t="s">
        <v>14</v>
      </c>
      <c r="E60" s="19" t="s">
        <v>14</v>
      </c>
      <c r="F60" s="38" t="s">
        <v>93</v>
      </c>
      <c r="G60" s="19" t="s">
        <v>14</v>
      </c>
      <c r="H60" s="56">
        <v>3818.4</v>
      </c>
      <c r="I60" s="56">
        <v>3144</v>
      </c>
      <c r="J60" s="56">
        <v>3151</v>
      </c>
      <c r="K60" s="56">
        <v>3151</v>
      </c>
      <c r="L60" s="56">
        <v>3151</v>
      </c>
      <c r="M60" s="56">
        <v>3151</v>
      </c>
      <c r="N60" s="56">
        <v>3151</v>
      </c>
      <c r="O60" s="3">
        <f t="shared" si="16"/>
        <v>22717.4</v>
      </c>
    </row>
    <row r="61" spans="1:15" ht="67.5" hidden="1" customHeight="1">
      <c r="A61" s="36" t="s">
        <v>20</v>
      </c>
      <c r="B61" s="36" t="s">
        <v>127</v>
      </c>
      <c r="C61" s="24" t="s">
        <v>2</v>
      </c>
      <c r="D61" s="19" t="s">
        <v>14</v>
      </c>
      <c r="E61" s="19" t="s">
        <v>14</v>
      </c>
      <c r="F61" s="38" t="s">
        <v>133</v>
      </c>
      <c r="G61" s="19" t="s">
        <v>14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3">
        <f t="shared" si="16"/>
        <v>0</v>
      </c>
    </row>
    <row r="62" spans="1:15" s="8" customFormat="1" ht="42.75" customHeight="1">
      <c r="A62" s="71" t="s">
        <v>90</v>
      </c>
      <c r="B62" s="73" t="s">
        <v>94</v>
      </c>
      <c r="C62" s="67" t="s">
        <v>64</v>
      </c>
      <c r="D62" s="68" t="s">
        <v>14</v>
      </c>
      <c r="E62" s="68" t="s">
        <v>14</v>
      </c>
      <c r="F62" s="68" t="s">
        <v>96</v>
      </c>
      <c r="G62" s="68" t="s">
        <v>14</v>
      </c>
      <c r="H62" s="70">
        <f t="shared" ref="H62" si="19">H63</f>
        <v>3760.5</v>
      </c>
      <c r="I62" s="70">
        <f t="shared" ref="I62" si="20">I63</f>
        <v>2830</v>
      </c>
      <c r="J62" s="70">
        <f>J63</f>
        <v>2768</v>
      </c>
      <c r="K62" s="70">
        <f t="shared" ref="K62:N62" si="21">K63</f>
        <v>2768</v>
      </c>
      <c r="L62" s="70">
        <f t="shared" si="21"/>
        <v>2768</v>
      </c>
      <c r="M62" s="70">
        <f t="shared" si="21"/>
        <v>2768</v>
      </c>
      <c r="N62" s="70">
        <f t="shared" si="21"/>
        <v>2768</v>
      </c>
      <c r="O62" s="43">
        <f t="shared" si="16"/>
        <v>20430.5</v>
      </c>
    </row>
    <row r="63" spans="1:15" ht="51" customHeight="1">
      <c r="A63" s="41" t="s">
        <v>31</v>
      </c>
      <c r="B63" s="41" t="s">
        <v>98</v>
      </c>
      <c r="C63" s="6" t="s">
        <v>64</v>
      </c>
      <c r="D63" s="19" t="s">
        <v>14</v>
      </c>
      <c r="E63" s="19" t="s">
        <v>14</v>
      </c>
      <c r="F63" s="19" t="s">
        <v>95</v>
      </c>
      <c r="G63" s="19" t="s">
        <v>14</v>
      </c>
      <c r="H63" s="37">
        <f t="shared" ref="H63:N63" si="22">H64+H65</f>
        <v>3760.5</v>
      </c>
      <c r="I63" s="37">
        <f t="shared" si="22"/>
        <v>2830</v>
      </c>
      <c r="J63" s="37">
        <f t="shared" si="22"/>
        <v>2768</v>
      </c>
      <c r="K63" s="37">
        <f t="shared" si="22"/>
        <v>2768</v>
      </c>
      <c r="L63" s="37">
        <f t="shared" si="22"/>
        <v>2768</v>
      </c>
      <c r="M63" s="37">
        <f t="shared" si="22"/>
        <v>2768</v>
      </c>
      <c r="N63" s="37">
        <f t="shared" si="22"/>
        <v>2768</v>
      </c>
      <c r="O63" s="3">
        <f t="shared" si="16"/>
        <v>20430.5</v>
      </c>
    </row>
    <row r="64" spans="1:15" ht="66.75" customHeight="1">
      <c r="A64" s="55" t="s">
        <v>20</v>
      </c>
      <c r="B64" s="55" t="s">
        <v>25</v>
      </c>
      <c r="C64" s="6" t="s">
        <v>3</v>
      </c>
      <c r="D64" s="38" t="s">
        <v>14</v>
      </c>
      <c r="E64" s="21" t="s">
        <v>14</v>
      </c>
      <c r="F64" s="38" t="s">
        <v>97</v>
      </c>
      <c r="G64" s="19" t="s">
        <v>14</v>
      </c>
      <c r="H64" s="37">
        <v>3760.5</v>
      </c>
      <c r="I64" s="37">
        <v>2830</v>
      </c>
      <c r="J64" s="37">
        <v>2768</v>
      </c>
      <c r="K64" s="37">
        <v>2768</v>
      </c>
      <c r="L64" s="37">
        <v>2768</v>
      </c>
      <c r="M64" s="37">
        <v>2768</v>
      </c>
      <c r="N64" s="37">
        <v>2768</v>
      </c>
      <c r="O64" s="3">
        <f t="shared" si="16"/>
        <v>20430.5</v>
      </c>
    </row>
    <row r="65" spans="1:15" ht="77.25" hidden="1" customHeight="1">
      <c r="A65" s="41" t="s">
        <v>20</v>
      </c>
      <c r="B65" s="36" t="s">
        <v>126</v>
      </c>
      <c r="C65" s="6" t="s">
        <v>3</v>
      </c>
      <c r="D65" s="7" t="s">
        <v>14</v>
      </c>
      <c r="E65" s="21" t="s">
        <v>14</v>
      </c>
      <c r="F65" s="38" t="s">
        <v>134</v>
      </c>
      <c r="G65" s="19" t="s">
        <v>14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3">
        <f t="shared" si="16"/>
        <v>0</v>
      </c>
    </row>
    <row r="66" spans="1:15" ht="15">
      <c r="O66" s="3"/>
    </row>
    <row r="67" spans="1:15" ht="15">
      <c r="O67" s="3"/>
    </row>
  </sheetData>
  <mergeCells count="11">
    <mergeCell ref="H2:N2"/>
    <mergeCell ref="M1:N1"/>
    <mergeCell ref="L3:N3"/>
    <mergeCell ref="D7:G7"/>
    <mergeCell ref="I4:N4"/>
    <mergeCell ref="A7:A8"/>
    <mergeCell ref="B7:B8"/>
    <mergeCell ref="A5:N5"/>
    <mergeCell ref="A6:N6"/>
    <mergeCell ref="C7:C8"/>
    <mergeCell ref="H7:N7"/>
  </mergeCells>
  <pageMargins left="0.62992125984251968" right="0.23622047244094491" top="0.39370078740157483" bottom="0.39370078740157483" header="0.31496062992125984" footer="0.31496062992125984"/>
  <pageSetup paperSize="9" scale="68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84"/>
  <sheetViews>
    <sheetView tabSelected="1" view="pageBreakPreview" topLeftCell="A32" zoomScaleSheetLayoutView="100" workbookViewId="0">
      <selection activeCell="D44" sqref="D44"/>
    </sheetView>
  </sheetViews>
  <sheetFormatPr defaultColWidth="7.5703125" defaultRowHeight="15.75"/>
  <cols>
    <col min="1" max="1" width="14.28515625" style="13" customWidth="1"/>
    <col min="2" max="2" width="26" style="13" customWidth="1"/>
    <col min="3" max="3" width="40" style="13" customWidth="1"/>
    <col min="4" max="10" width="10.5703125" style="13" customWidth="1"/>
    <col min="11" max="11" width="2.140625" style="13" customWidth="1"/>
    <col min="12" max="12" width="13.85546875" style="13" customWidth="1"/>
    <col min="13" max="16384" width="7.5703125" style="29"/>
  </cols>
  <sheetData>
    <row r="1" spans="1:18" ht="19.5" customHeight="1">
      <c r="D1" s="14"/>
      <c r="E1" s="14"/>
      <c r="F1" s="14"/>
      <c r="G1" s="14"/>
      <c r="H1" s="81" t="s">
        <v>155</v>
      </c>
      <c r="I1" s="81"/>
      <c r="J1" s="81"/>
      <c r="K1" s="45"/>
    </row>
    <row r="2" spans="1:18" ht="54.75" customHeight="1">
      <c r="D2" s="85" t="s">
        <v>157</v>
      </c>
      <c r="E2" s="85"/>
      <c r="F2" s="85"/>
      <c r="G2" s="85"/>
      <c r="H2" s="85"/>
      <c r="I2" s="85"/>
      <c r="J2" s="85"/>
      <c r="K2" s="46"/>
    </row>
    <row r="3" spans="1:18" ht="17.25" customHeight="1">
      <c r="D3" s="33"/>
      <c r="E3" s="33"/>
      <c r="F3" s="33"/>
      <c r="G3" s="33"/>
      <c r="H3" s="33"/>
      <c r="I3" s="33"/>
      <c r="J3" s="33"/>
      <c r="K3" s="33"/>
      <c r="L3" s="96"/>
      <c r="M3" s="96"/>
      <c r="N3" s="96"/>
      <c r="O3" s="96"/>
      <c r="P3" s="96"/>
      <c r="Q3" s="96"/>
      <c r="R3" s="96"/>
    </row>
    <row r="4" spans="1:18" ht="22.5" customHeight="1">
      <c r="A4" s="94" t="s">
        <v>142</v>
      </c>
      <c r="B4" s="94"/>
      <c r="C4" s="94"/>
      <c r="D4" s="94"/>
      <c r="E4" s="94"/>
      <c r="F4" s="94"/>
      <c r="G4" s="94"/>
      <c r="H4" s="94"/>
      <c r="I4" s="94"/>
      <c r="J4" s="94"/>
      <c r="K4" s="47"/>
    </row>
    <row r="5" spans="1:18" ht="43.5" customHeight="1">
      <c r="A5" s="94" t="s">
        <v>147</v>
      </c>
      <c r="B5" s="94"/>
      <c r="C5" s="94"/>
      <c r="D5" s="94"/>
      <c r="E5" s="94"/>
      <c r="F5" s="94"/>
      <c r="G5" s="94"/>
      <c r="H5" s="94"/>
      <c r="I5" s="94"/>
      <c r="J5" s="94"/>
      <c r="K5" s="47"/>
    </row>
    <row r="6" spans="1:18" ht="30" customHeight="1">
      <c r="A6" s="75" t="s">
        <v>11</v>
      </c>
      <c r="B6" s="75" t="s">
        <v>53</v>
      </c>
      <c r="C6" s="75" t="s">
        <v>52</v>
      </c>
      <c r="D6" s="79" t="s">
        <v>143</v>
      </c>
      <c r="E6" s="79"/>
      <c r="F6" s="79"/>
      <c r="G6" s="79"/>
      <c r="H6" s="79"/>
      <c r="I6" s="79"/>
      <c r="J6" s="79"/>
      <c r="K6" s="48"/>
    </row>
    <row r="7" spans="1:18" ht="37.5" customHeight="1">
      <c r="A7" s="77"/>
      <c r="B7" s="95"/>
      <c r="C7" s="77"/>
      <c r="D7" s="60" t="s">
        <v>54</v>
      </c>
      <c r="E7" s="60" t="s">
        <v>55</v>
      </c>
      <c r="F7" s="42" t="s">
        <v>56</v>
      </c>
      <c r="G7" s="42" t="s">
        <v>57</v>
      </c>
      <c r="H7" s="42" t="s">
        <v>58</v>
      </c>
      <c r="I7" s="42" t="s">
        <v>59</v>
      </c>
      <c r="J7" s="42" t="s">
        <v>60</v>
      </c>
      <c r="K7" s="48"/>
    </row>
    <row r="8" spans="1:18" ht="10.5" customHeight="1">
      <c r="A8" s="10">
        <v>1</v>
      </c>
      <c r="B8" s="10">
        <v>2</v>
      </c>
      <c r="C8" s="10">
        <v>3</v>
      </c>
      <c r="D8" s="61">
        <v>4</v>
      </c>
      <c r="E8" s="61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49"/>
    </row>
    <row r="9" spans="1:18" s="32" customFormat="1" ht="17.25" customHeight="1">
      <c r="A9" s="89" t="s">
        <v>1</v>
      </c>
      <c r="B9" s="89" t="s">
        <v>148</v>
      </c>
      <c r="C9" s="30" t="s">
        <v>51</v>
      </c>
      <c r="D9" s="74">
        <f t="shared" ref="D9:J9" si="0">SUM(D10:D13)</f>
        <v>526271.64</v>
      </c>
      <c r="E9" s="74">
        <f t="shared" si="0"/>
        <v>431998</v>
      </c>
      <c r="F9" s="70">
        <f t="shared" si="0"/>
        <v>378425.96</v>
      </c>
      <c r="G9" s="70">
        <f t="shared" si="0"/>
        <v>378426.01</v>
      </c>
      <c r="H9" s="70">
        <f t="shared" si="0"/>
        <v>378426.01</v>
      </c>
      <c r="I9" s="70">
        <f t="shared" si="0"/>
        <v>378426.01</v>
      </c>
      <c r="J9" s="70">
        <f t="shared" si="0"/>
        <v>378426.05000000005</v>
      </c>
      <c r="K9" s="50"/>
      <c r="L9" s="31">
        <f>D9+E9+F9+G9+H9+I9+J9</f>
        <v>2850399.6799999997</v>
      </c>
    </row>
    <row r="10" spans="1:18" ht="28.5" customHeight="1">
      <c r="A10" s="90"/>
      <c r="B10" s="90"/>
      <c r="C10" s="30" t="s">
        <v>46</v>
      </c>
      <c r="D10" s="56">
        <f>D15+D25+D45+D66+D76</f>
        <v>11074.199999999999</v>
      </c>
      <c r="E10" s="56">
        <f t="shared" ref="E10:J10" si="1">E15+E25+E45+E66+E76</f>
        <v>10682.5</v>
      </c>
      <c r="F10" s="56">
        <f t="shared" si="1"/>
        <v>10754.119999999999</v>
      </c>
      <c r="G10" s="56">
        <f t="shared" si="1"/>
        <v>10754.119999999999</v>
      </c>
      <c r="H10" s="56">
        <f t="shared" si="1"/>
        <v>10754.119999999999</v>
      </c>
      <c r="I10" s="56">
        <f t="shared" si="1"/>
        <v>10754.119999999999</v>
      </c>
      <c r="J10" s="56">
        <f t="shared" si="1"/>
        <v>10754.119999999999</v>
      </c>
      <c r="K10" s="50"/>
      <c r="L10" s="31">
        <f t="shared" ref="L10:L13" si="2">D10+E10+F10+G10+H10+I10+J10</f>
        <v>75527.299999999988</v>
      </c>
    </row>
    <row r="11" spans="1:18" ht="27.75" customHeight="1">
      <c r="A11" s="90"/>
      <c r="B11" s="90"/>
      <c r="C11" s="30" t="s">
        <v>45</v>
      </c>
      <c r="D11" s="56">
        <f>D16+D26+D46+D67+D77</f>
        <v>343315.89999999997</v>
      </c>
      <c r="E11" s="56">
        <f t="shared" ref="E11:J11" si="3">E16+E26+E46+E67+E77</f>
        <v>273925.40000000002</v>
      </c>
      <c r="F11" s="56">
        <f t="shared" si="3"/>
        <v>222585.50000000003</v>
      </c>
      <c r="G11" s="56">
        <f t="shared" si="3"/>
        <v>222585.50000000003</v>
      </c>
      <c r="H11" s="56">
        <f t="shared" si="3"/>
        <v>222585.50000000003</v>
      </c>
      <c r="I11" s="56">
        <f t="shared" si="3"/>
        <v>222585.50000000003</v>
      </c>
      <c r="J11" s="56">
        <f t="shared" si="3"/>
        <v>222585.54</v>
      </c>
      <c r="K11" s="50"/>
      <c r="L11" s="31">
        <f t="shared" si="2"/>
        <v>1730168.84</v>
      </c>
      <c r="M11" s="13"/>
      <c r="N11" s="13"/>
      <c r="O11" s="13"/>
      <c r="P11" s="13"/>
      <c r="Q11" s="13"/>
      <c r="R11" s="13"/>
    </row>
    <row r="12" spans="1:18" ht="17.25" customHeight="1">
      <c r="A12" s="90"/>
      <c r="B12" s="90"/>
      <c r="C12" s="30" t="s">
        <v>44</v>
      </c>
      <c r="D12" s="56">
        <f>D17+D27+D47+D68+D78</f>
        <v>171881.54</v>
      </c>
      <c r="E12" s="56">
        <f t="shared" ref="E12:J12" si="4">E17+E27+E47+E68+E78</f>
        <v>147390.09999999998</v>
      </c>
      <c r="F12" s="56">
        <f t="shared" si="4"/>
        <v>145086.34</v>
      </c>
      <c r="G12" s="56">
        <f t="shared" si="4"/>
        <v>145086.39000000001</v>
      </c>
      <c r="H12" s="56">
        <f t="shared" si="4"/>
        <v>145086.39000000001</v>
      </c>
      <c r="I12" s="56">
        <f t="shared" si="4"/>
        <v>145086.39000000001</v>
      </c>
      <c r="J12" s="56">
        <f t="shared" si="4"/>
        <v>145086.39000000001</v>
      </c>
      <c r="K12" s="50"/>
      <c r="L12" s="31">
        <f t="shared" si="2"/>
        <v>1044703.54</v>
      </c>
    </row>
    <row r="13" spans="1:18" ht="15.75" customHeight="1">
      <c r="A13" s="93"/>
      <c r="B13" s="93"/>
      <c r="C13" s="30" t="s">
        <v>42</v>
      </c>
      <c r="D13" s="56">
        <f>D18+D28+D48+D69+D79</f>
        <v>0</v>
      </c>
      <c r="E13" s="56">
        <f t="shared" ref="E13:J13" si="5">E18+E28+E48+E69+E79</f>
        <v>0</v>
      </c>
      <c r="F13" s="37">
        <f t="shared" si="5"/>
        <v>0</v>
      </c>
      <c r="G13" s="37">
        <f t="shared" si="5"/>
        <v>0</v>
      </c>
      <c r="H13" s="37">
        <f t="shared" si="5"/>
        <v>0</v>
      </c>
      <c r="I13" s="37">
        <f t="shared" si="5"/>
        <v>0</v>
      </c>
      <c r="J13" s="37">
        <f t="shared" si="5"/>
        <v>0</v>
      </c>
      <c r="K13" s="50"/>
      <c r="L13" s="31">
        <f t="shared" si="2"/>
        <v>0</v>
      </c>
    </row>
    <row r="14" spans="1:18" s="32" customFormat="1">
      <c r="A14" s="89" t="s">
        <v>50</v>
      </c>
      <c r="B14" s="89" t="s">
        <v>61</v>
      </c>
      <c r="C14" s="30" t="s">
        <v>47</v>
      </c>
      <c r="D14" s="65">
        <f t="shared" ref="D14:J14" si="6">SUM(D15:D18)</f>
        <v>145750.66</v>
      </c>
      <c r="E14" s="65">
        <f t="shared" si="6"/>
        <v>122493.32</v>
      </c>
      <c r="F14" s="65">
        <f t="shared" si="6"/>
        <v>102095.87</v>
      </c>
      <c r="G14" s="65">
        <f t="shared" si="6"/>
        <v>102095.92</v>
      </c>
      <c r="H14" s="65">
        <f t="shared" si="6"/>
        <v>102095.92</v>
      </c>
      <c r="I14" s="65">
        <f t="shared" si="6"/>
        <v>102095.92</v>
      </c>
      <c r="J14" s="65">
        <f t="shared" si="6"/>
        <v>102095.92</v>
      </c>
      <c r="K14" s="50"/>
      <c r="L14" s="31">
        <f>SUM(D14:J14)</f>
        <v>778723.53</v>
      </c>
    </row>
    <row r="15" spans="1:18" ht="26.25" customHeight="1">
      <c r="A15" s="90"/>
      <c r="B15" s="90"/>
      <c r="C15" s="30" t="s">
        <v>46</v>
      </c>
      <c r="D15" s="56">
        <f t="shared" ref="D15:J15" si="7">D20</f>
        <v>0</v>
      </c>
      <c r="E15" s="56">
        <f t="shared" si="7"/>
        <v>0</v>
      </c>
      <c r="F15" s="37">
        <f t="shared" si="7"/>
        <v>0</v>
      </c>
      <c r="G15" s="37">
        <f t="shared" si="7"/>
        <v>0</v>
      </c>
      <c r="H15" s="37">
        <f t="shared" si="7"/>
        <v>0</v>
      </c>
      <c r="I15" s="37">
        <f t="shared" si="7"/>
        <v>0</v>
      </c>
      <c r="J15" s="37">
        <f t="shared" si="7"/>
        <v>0</v>
      </c>
      <c r="K15" s="50"/>
    </row>
    <row r="16" spans="1:18" ht="26.25" customHeight="1">
      <c r="A16" s="90"/>
      <c r="B16" s="91"/>
      <c r="C16" s="30" t="s">
        <v>45</v>
      </c>
      <c r="D16" s="56">
        <f t="shared" ref="D16:J18" si="8">D21</f>
        <v>105477.22</v>
      </c>
      <c r="E16" s="56">
        <f t="shared" si="8"/>
        <v>85743.32</v>
      </c>
      <c r="F16" s="37">
        <f t="shared" si="8"/>
        <v>69705.42</v>
      </c>
      <c r="G16" s="37">
        <f t="shared" si="8"/>
        <v>69705.42</v>
      </c>
      <c r="H16" s="37">
        <f t="shared" si="8"/>
        <v>69705.42</v>
      </c>
      <c r="I16" s="37">
        <f t="shared" si="8"/>
        <v>69705.42</v>
      </c>
      <c r="J16" s="37">
        <f t="shared" si="8"/>
        <v>69705.42</v>
      </c>
      <c r="K16" s="50"/>
      <c r="L16" s="31">
        <f>SUM(D16:J16)</f>
        <v>539747.64</v>
      </c>
      <c r="M16" s="13"/>
      <c r="N16" s="13"/>
      <c r="O16" s="13"/>
      <c r="P16" s="13"/>
      <c r="Q16" s="13"/>
      <c r="R16" s="13"/>
    </row>
    <row r="17" spans="1:12" ht="17.25" customHeight="1">
      <c r="A17" s="90"/>
      <c r="B17" s="91"/>
      <c r="C17" s="30" t="s">
        <v>44</v>
      </c>
      <c r="D17" s="56">
        <f>'Прил. 3 фин'!H13+'Прил. 3 фин'!H22+'Прил. 3 фин'!H21</f>
        <v>40273.440000000002</v>
      </c>
      <c r="E17" s="56">
        <f t="shared" si="8"/>
        <v>36750</v>
      </c>
      <c r="F17" s="37">
        <f t="shared" si="8"/>
        <v>32390.45</v>
      </c>
      <c r="G17" s="37">
        <f t="shared" si="8"/>
        <v>32390.5</v>
      </c>
      <c r="H17" s="37">
        <f t="shared" si="8"/>
        <v>32390.5</v>
      </c>
      <c r="I17" s="37">
        <f t="shared" si="8"/>
        <v>32390.5</v>
      </c>
      <c r="J17" s="37">
        <f t="shared" si="8"/>
        <v>32390.5</v>
      </c>
      <c r="K17" s="50"/>
      <c r="L17" s="31">
        <f>SUM(D17:J17)</f>
        <v>238975.89</v>
      </c>
    </row>
    <row r="18" spans="1:12" ht="18.75" customHeight="1">
      <c r="A18" s="93"/>
      <c r="B18" s="92"/>
      <c r="C18" s="30" t="s">
        <v>42</v>
      </c>
      <c r="D18" s="56">
        <f t="shared" si="8"/>
        <v>0</v>
      </c>
      <c r="E18" s="56">
        <f t="shared" si="8"/>
        <v>0</v>
      </c>
      <c r="F18" s="37">
        <f t="shared" si="8"/>
        <v>0</v>
      </c>
      <c r="G18" s="37">
        <f t="shared" si="8"/>
        <v>0</v>
      </c>
      <c r="H18" s="37">
        <f t="shared" si="8"/>
        <v>0</v>
      </c>
      <c r="I18" s="37">
        <f t="shared" si="8"/>
        <v>0</v>
      </c>
      <c r="J18" s="37">
        <f t="shared" si="8"/>
        <v>0</v>
      </c>
      <c r="K18" s="50"/>
    </row>
    <row r="19" spans="1:12">
      <c r="A19" s="89" t="s">
        <v>31</v>
      </c>
      <c r="B19" s="89" t="s">
        <v>16</v>
      </c>
      <c r="C19" s="30" t="s">
        <v>47</v>
      </c>
      <c r="D19" s="56">
        <f t="shared" ref="D19:J19" si="9">SUM(D20:D23)</f>
        <v>145750.66</v>
      </c>
      <c r="E19" s="56">
        <f t="shared" si="9"/>
        <v>122493.32</v>
      </c>
      <c r="F19" s="56">
        <f t="shared" si="9"/>
        <v>102095.87</v>
      </c>
      <c r="G19" s="56">
        <f t="shared" si="9"/>
        <v>102095.92</v>
      </c>
      <c r="H19" s="56">
        <f t="shared" si="9"/>
        <v>102095.92</v>
      </c>
      <c r="I19" s="56">
        <f t="shared" si="9"/>
        <v>102095.92</v>
      </c>
      <c r="J19" s="56">
        <f t="shared" si="9"/>
        <v>102095.92</v>
      </c>
      <c r="K19" s="50"/>
      <c r="L19" s="31">
        <f>SUM(D19:J19)</f>
        <v>778723.53</v>
      </c>
    </row>
    <row r="20" spans="1:12" ht="28.5" customHeight="1">
      <c r="A20" s="90"/>
      <c r="B20" s="90"/>
      <c r="C20" s="30" t="s">
        <v>46</v>
      </c>
      <c r="D20" s="56">
        <v>0</v>
      </c>
      <c r="E20" s="56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50"/>
      <c r="L20" s="31">
        <f>SUM(D20:J20)</f>
        <v>0</v>
      </c>
    </row>
    <row r="21" spans="1:12" ht="25.5">
      <c r="A21" s="90"/>
      <c r="B21" s="91"/>
      <c r="C21" s="30" t="s">
        <v>45</v>
      </c>
      <c r="D21" s="56">
        <f>'Прил. 3 фин'!H14+'Прил. 3 фин'!H15+'Прил. 3 фин'!H16+'Прил. 3 фин'!H18+'Прил. 3 фин'!H20</f>
        <v>105477.22</v>
      </c>
      <c r="E21" s="56">
        <f>'Прил. 3 фин'!I14+'Прил. 3 фин'!I15+'Прил. 3 фин'!I16+'Прил. 3 фин'!I18+'Прил. 3 фин'!I20</f>
        <v>85743.32</v>
      </c>
      <c r="F21" s="37">
        <f>'Прил. 3 фин'!J14+'Прил. 3 фин'!J15+'Прил. 3 фин'!J16+'Прил. 3 фин'!J18+'Прил. 3 фин'!J20</f>
        <v>69705.42</v>
      </c>
      <c r="G21" s="37">
        <f>'Прил. 3 фин'!K14+'Прил. 3 фин'!K15+'Прил. 3 фин'!K16+'Прил. 3 фин'!K18+'Прил. 3 фин'!K20</f>
        <v>69705.42</v>
      </c>
      <c r="H21" s="37">
        <f>'Прил. 3 фин'!L14+'Прил. 3 фин'!L15+'Прил. 3 фин'!L16+'Прил. 3 фин'!L18+'Прил. 3 фин'!L20</f>
        <v>69705.42</v>
      </c>
      <c r="I21" s="37">
        <f>'Прил. 3 фин'!M14+'Прил. 3 фин'!M15+'Прил. 3 фин'!M16+'Прил. 3 фин'!M18+'Прил. 3 фин'!M20</f>
        <v>69705.42</v>
      </c>
      <c r="J21" s="37">
        <f>'Прил. 3 фин'!N14+'Прил. 3 фин'!N15+'Прил. 3 фин'!N16+'Прил. 3 фин'!N18+'Прил. 3 фин'!N20</f>
        <v>69705.42</v>
      </c>
      <c r="K21" s="50"/>
      <c r="L21" s="31">
        <f>SUM(D21:J21)</f>
        <v>539747.64</v>
      </c>
    </row>
    <row r="22" spans="1:12" ht="16.5" customHeight="1">
      <c r="A22" s="90"/>
      <c r="B22" s="91"/>
      <c r="C22" s="30" t="s">
        <v>44</v>
      </c>
      <c r="D22" s="56">
        <f>'Прил. 3 фин'!H13+'Прил. 3 фин'!H19+'Прил. 3 фин'!H21+'Прил. 3 фин'!H22</f>
        <v>40273.440000000002</v>
      </c>
      <c r="E22" s="56">
        <f>'Прил. 3 фин'!I13+'Прил. 3 фин'!I19+'Прил. 3 фин'!I21+'Прил. 3 фин'!I22</f>
        <v>36750</v>
      </c>
      <c r="F22" s="56">
        <f>'Прил. 3 фин'!J13+'Прил. 3 фин'!J19+'Прил. 3 фин'!J21+'Прил. 3 фин'!J22</f>
        <v>32390.45</v>
      </c>
      <c r="G22" s="56">
        <f>'Прил. 3 фин'!K13+'Прил. 3 фин'!K19+'Прил. 3 фин'!K21+'Прил. 3 фин'!K22</f>
        <v>32390.5</v>
      </c>
      <c r="H22" s="56">
        <f>'Прил. 3 фин'!L13+'Прил. 3 фин'!L19+'Прил. 3 фин'!L21+'Прил. 3 фин'!L22</f>
        <v>32390.5</v>
      </c>
      <c r="I22" s="56">
        <f>'Прил. 3 фин'!M13+'Прил. 3 фин'!M19+'Прил. 3 фин'!M21+'Прил. 3 фин'!M22</f>
        <v>32390.5</v>
      </c>
      <c r="J22" s="56">
        <f>'Прил. 3 фин'!N13+'Прил. 3 фин'!N19+'Прил. 3 фин'!N21+'Прил. 3 фин'!N22</f>
        <v>32390.5</v>
      </c>
      <c r="K22" s="50"/>
      <c r="L22" s="31">
        <f>SUM(D22:J22)</f>
        <v>238975.89</v>
      </c>
    </row>
    <row r="23" spans="1:12" ht="15.75" customHeight="1">
      <c r="A23" s="93"/>
      <c r="B23" s="92"/>
      <c r="C23" s="30" t="s">
        <v>42</v>
      </c>
      <c r="D23" s="56">
        <v>0</v>
      </c>
      <c r="E23" s="56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50"/>
    </row>
    <row r="24" spans="1:12" ht="15.75" customHeight="1">
      <c r="A24" s="86" t="s">
        <v>49</v>
      </c>
      <c r="B24" s="89" t="s">
        <v>103</v>
      </c>
      <c r="C24" s="30" t="s">
        <v>47</v>
      </c>
      <c r="D24" s="65">
        <f t="shared" ref="D24:J24" si="10">SUM(D25:D28)</f>
        <v>337742.68</v>
      </c>
      <c r="E24" s="65">
        <f t="shared" si="10"/>
        <v>269226.77999999997</v>
      </c>
      <c r="F24" s="65">
        <f t="shared" si="10"/>
        <v>237527.09000000003</v>
      </c>
      <c r="G24" s="65">
        <f t="shared" si="10"/>
        <v>237527.09000000003</v>
      </c>
      <c r="H24" s="65">
        <f t="shared" si="10"/>
        <v>237527.09000000003</v>
      </c>
      <c r="I24" s="65">
        <f t="shared" si="10"/>
        <v>237527.09000000003</v>
      </c>
      <c r="J24" s="65">
        <f t="shared" si="10"/>
        <v>237527.13</v>
      </c>
      <c r="K24" s="50"/>
      <c r="L24" s="31">
        <f>SUM(D24:J24)</f>
        <v>1794604.9500000002</v>
      </c>
    </row>
    <row r="25" spans="1:12" ht="27" customHeight="1">
      <c r="A25" s="87"/>
      <c r="B25" s="90"/>
      <c r="C25" s="30" t="s">
        <v>46</v>
      </c>
      <c r="D25" s="56">
        <f>D30+D35+D40</f>
        <v>11074.199999999999</v>
      </c>
      <c r="E25" s="56">
        <f t="shared" ref="E25:J25" si="11">E30+E35+E40</f>
        <v>10682.5</v>
      </c>
      <c r="F25" s="56">
        <f t="shared" si="11"/>
        <v>10754.119999999999</v>
      </c>
      <c r="G25" s="56">
        <f t="shared" si="11"/>
        <v>10754.119999999999</v>
      </c>
      <c r="H25" s="56">
        <f t="shared" si="11"/>
        <v>10754.119999999999</v>
      </c>
      <c r="I25" s="56">
        <f t="shared" si="11"/>
        <v>10754.119999999999</v>
      </c>
      <c r="J25" s="56">
        <f t="shared" si="11"/>
        <v>10754.119999999999</v>
      </c>
      <c r="K25" s="50"/>
      <c r="L25" s="31">
        <f>SUM(D25:J25)</f>
        <v>75527.299999999988</v>
      </c>
    </row>
    <row r="26" spans="1:12" ht="26.25" customHeight="1">
      <c r="A26" s="87"/>
      <c r="B26" s="90"/>
      <c r="C26" s="30" t="s">
        <v>45</v>
      </c>
      <c r="D26" s="56">
        <f>D31+D36+D41</f>
        <v>235170.08</v>
      </c>
      <c r="E26" s="56">
        <f t="shared" ref="E26:J26" si="12">E31+E36+E41</f>
        <v>186047.18</v>
      </c>
      <c r="F26" s="56">
        <f t="shared" si="12"/>
        <v>151145.48000000001</v>
      </c>
      <c r="G26" s="56">
        <f t="shared" si="12"/>
        <v>151145.48000000001</v>
      </c>
      <c r="H26" s="56">
        <f t="shared" si="12"/>
        <v>151145.48000000001</v>
      </c>
      <c r="I26" s="56">
        <f t="shared" si="12"/>
        <v>151145.48000000001</v>
      </c>
      <c r="J26" s="56">
        <f t="shared" si="12"/>
        <v>151145.52000000002</v>
      </c>
      <c r="K26" s="50"/>
      <c r="L26" s="31">
        <f>SUM(D26:J26)</f>
        <v>1176944.7</v>
      </c>
    </row>
    <row r="27" spans="1:12" ht="15.75" customHeight="1">
      <c r="A27" s="87"/>
      <c r="B27" s="90"/>
      <c r="C27" s="30" t="s">
        <v>44</v>
      </c>
      <c r="D27" s="56">
        <f>D32+D37+D42</f>
        <v>91498.4</v>
      </c>
      <c r="E27" s="56">
        <f t="shared" ref="E27:J27" si="13">E32+E37+E42</f>
        <v>72497.099999999991</v>
      </c>
      <c r="F27" s="56">
        <f t="shared" si="13"/>
        <v>75627.490000000005</v>
      </c>
      <c r="G27" s="56">
        <f t="shared" si="13"/>
        <v>75627.490000000005</v>
      </c>
      <c r="H27" s="56">
        <f t="shared" si="13"/>
        <v>75627.490000000005</v>
      </c>
      <c r="I27" s="56">
        <f t="shared" si="13"/>
        <v>75627.490000000005</v>
      </c>
      <c r="J27" s="56">
        <f t="shared" si="13"/>
        <v>75627.490000000005</v>
      </c>
      <c r="K27" s="50"/>
      <c r="L27" s="31">
        <f>SUM(D27:J27)</f>
        <v>542132.94999999995</v>
      </c>
    </row>
    <row r="28" spans="1:12" ht="15.75" customHeight="1">
      <c r="A28" s="88"/>
      <c r="B28" s="93"/>
      <c r="C28" s="30" t="s">
        <v>42</v>
      </c>
      <c r="D28" s="56">
        <f t="shared" ref="D28:J28" si="14">D33</f>
        <v>0</v>
      </c>
      <c r="E28" s="56">
        <f t="shared" si="14"/>
        <v>0</v>
      </c>
      <c r="F28" s="37">
        <f t="shared" si="14"/>
        <v>0</v>
      </c>
      <c r="G28" s="37">
        <f t="shared" si="14"/>
        <v>0</v>
      </c>
      <c r="H28" s="37">
        <f t="shared" si="14"/>
        <v>0</v>
      </c>
      <c r="I28" s="37">
        <f t="shared" si="14"/>
        <v>0</v>
      </c>
      <c r="J28" s="37">
        <f t="shared" si="14"/>
        <v>0</v>
      </c>
      <c r="K28" s="50"/>
      <c r="L28" s="29"/>
    </row>
    <row r="29" spans="1:12" ht="15.75" customHeight="1">
      <c r="A29" s="86" t="s">
        <v>31</v>
      </c>
      <c r="B29" s="89" t="str">
        <f>'Прил. 3 фин'!B24</f>
        <v>Реализация образовательных программ начального общего, основного общего, среднего общего образования</v>
      </c>
      <c r="C29" s="30" t="s">
        <v>47</v>
      </c>
      <c r="D29" s="56">
        <f>SUM(D30:D33)</f>
        <v>335834.32999999996</v>
      </c>
      <c r="E29" s="56">
        <f>SUM(E30:E33)</f>
        <v>267279.01</v>
      </c>
      <c r="F29" s="37">
        <f t="shared" ref="F29:J29" si="15">SUM(F30:F33)</f>
        <v>235220.39</v>
      </c>
      <c r="G29" s="37">
        <f t="shared" si="15"/>
        <v>235220.39</v>
      </c>
      <c r="H29" s="37">
        <f t="shared" si="15"/>
        <v>235220.39</v>
      </c>
      <c r="I29" s="37">
        <f t="shared" si="15"/>
        <v>235220.39</v>
      </c>
      <c r="J29" s="37">
        <f t="shared" si="15"/>
        <v>235220.43000000002</v>
      </c>
      <c r="K29" s="50"/>
      <c r="L29" s="31">
        <f>SUM(D29:J29)</f>
        <v>1779215.3300000003</v>
      </c>
    </row>
    <row r="30" spans="1:12" ht="25.5">
      <c r="A30" s="87"/>
      <c r="B30" s="90"/>
      <c r="C30" s="30" t="s">
        <v>46</v>
      </c>
      <c r="D30" s="56">
        <f>'Прил. 3 фин'!H34-92.8-93.7+'Прил. 3 фин'!H31</f>
        <v>9185.9</v>
      </c>
      <c r="E30" s="56">
        <f>'Прил. 3 фин'!I34-88.4-89.4</f>
        <v>8755.2000000000007</v>
      </c>
      <c r="F30" s="56">
        <f>'Прил. 3 фин'!J34-85.6-86.4</f>
        <v>8471.7199999999993</v>
      </c>
      <c r="G30" s="56">
        <f>'Прил. 3 фин'!K34-85.6-86.4</f>
        <v>8471.7199999999993</v>
      </c>
      <c r="H30" s="56">
        <f>'Прил. 3 фин'!L34-85.6-86.4</f>
        <v>8471.7199999999993</v>
      </c>
      <c r="I30" s="56">
        <f>'Прил. 3 фин'!M34-85.6-86.4</f>
        <v>8471.7199999999993</v>
      </c>
      <c r="J30" s="56">
        <f>'Прил. 3 фин'!N34-85.6-86.4</f>
        <v>8471.7199999999993</v>
      </c>
      <c r="K30" s="50"/>
      <c r="L30" s="31">
        <f>SUM(D30:J30)</f>
        <v>60299.700000000004</v>
      </c>
    </row>
    <row r="31" spans="1:12" ht="25.5">
      <c r="A31" s="87"/>
      <c r="B31" s="90"/>
      <c r="C31" s="30" t="s">
        <v>45</v>
      </c>
      <c r="D31" s="56">
        <f>'Прил. 3 фин'!H26+'Прил. 3 фин'!H27+'Прил. 3 фин'!H28+92.8</f>
        <v>235150.97999999998</v>
      </c>
      <c r="E31" s="56">
        <f>'Прил. 3 фин'!I26+'Прил. 3 фин'!I27+'Прил. 3 фин'!I28+88.4</f>
        <v>186027.68</v>
      </c>
      <c r="F31" s="56">
        <f>'Прил. 3 фин'!J26+'Прил. 3 фин'!J27+'Прил. 3 фин'!J28+85.6</f>
        <v>151122.38</v>
      </c>
      <c r="G31" s="56">
        <f>'Прил. 3 фин'!K26+'Прил. 3 фин'!K27+'Прил. 3 фин'!K28+85.6</f>
        <v>151122.38</v>
      </c>
      <c r="H31" s="56">
        <f>'Прил. 3 фин'!L26+'Прил. 3 фин'!L27+'Прил. 3 фин'!L28+85.6</f>
        <v>151122.38</v>
      </c>
      <c r="I31" s="56">
        <f>'Прил. 3 фин'!M26+'Прил. 3 фин'!M27+'Прил. 3 фин'!M28+85.6</f>
        <v>151122.38</v>
      </c>
      <c r="J31" s="56">
        <f>'Прил. 3 фин'!N26+'Прил. 3 фин'!N27+'Прил. 3 фин'!N28+85.64</f>
        <v>151122.42000000001</v>
      </c>
      <c r="K31" s="50"/>
      <c r="L31" s="31">
        <f>SUM(D31:J31)</f>
        <v>1176790.6000000001</v>
      </c>
    </row>
    <row r="32" spans="1:12" ht="16.5" customHeight="1">
      <c r="A32" s="87"/>
      <c r="B32" s="90"/>
      <c r="C32" s="30" t="s">
        <v>44</v>
      </c>
      <c r="D32" s="56">
        <f>'Прил. 3 фин'!H25+'Прил. 3 фин'!H29+'Прил. 3 фин'!H32+'Прил. 3 фин'!H35+'Прил. 3 фин'!H37+93.7</f>
        <v>91497.45</v>
      </c>
      <c r="E32" s="56">
        <f>'Прил. 3 фин'!I25+'Прил. 3 фин'!I32+'Прил. 3 фин'!I35+'Прил. 3 фин'!I37+89.4</f>
        <v>72496.12999999999</v>
      </c>
      <c r="F32" s="56">
        <f>'Прил. 3 фин'!J25+'Прил. 3 фин'!J32+'Прил. 3 фин'!J35+'Прил. 3 фин'!J37+86.35</f>
        <v>75626.290000000008</v>
      </c>
      <c r="G32" s="56">
        <f>'Прил. 3 фин'!K25+'Прил. 3 фин'!K32+'Прил. 3 фин'!K35+'Прил. 3 фин'!K37+86.35</f>
        <v>75626.290000000008</v>
      </c>
      <c r="H32" s="56">
        <f>'Прил. 3 фин'!L25+'Прил. 3 фин'!L32+'Прил. 3 фин'!L35+'Прил. 3 фин'!L37+86.35</f>
        <v>75626.290000000008</v>
      </c>
      <c r="I32" s="56">
        <f>'Прил. 3 фин'!M25+'Прил. 3 фин'!M32+'Прил. 3 фин'!M35+'Прил. 3 фин'!M37+86.35</f>
        <v>75626.290000000008</v>
      </c>
      <c r="J32" s="56">
        <f>'Прил. 3 фин'!N25+'Прил. 3 фин'!N32+'Прил. 3 фин'!N35+'Прил. 3 фин'!N37+86.35</f>
        <v>75626.290000000008</v>
      </c>
      <c r="K32" s="50"/>
      <c r="L32" s="31">
        <f>SUM(D32:J32)</f>
        <v>542125.03000000014</v>
      </c>
    </row>
    <row r="33" spans="1:12">
      <c r="A33" s="88"/>
      <c r="B33" s="93"/>
      <c r="C33" s="30" t="s">
        <v>42</v>
      </c>
      <c r="D33" s="56">
        <v>0</v>
      </c>
      <c r="E33" s="56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50"/>
      <c r="L33" s="29"/>
    </row>
    <row r="34" spans="1:12" ht="24.75" customHeight="1">
      <c r="A34" s="86" t="s">
        <v>31</v>
      </c>
      <c r="B34" s="89" t="s">
        <v>136</v>
      </c>
      <c r="C34" s="30" t="s">
        <v>47</v>
      </c>
      <c r="D34" s="56">
        <f t="shared" ref="D34:J34" si="16">SUM(D35:D38)</f>
        <v>1908.35</v>
      </c>
      <c r="E34" s="56">
        <f t="shared" si="16"/>
        <v>1947.77</v>
      </c>
      <c r="F34" s="37">
        <f t="shared" si="16"/>
        <v>2306.6999999999998</v>
      </c>
      <c r="G34" s="37">
        <f t="shared" si="16"/>
        <v>2306.6999999999998</v>
      </c>
      <c r="H34" s="37">
        <f t="shared" si="16"/>
        <v>2306.6999999999998</v>
      </c>
      <c r="I34" s="37">
        <f t="shared" si="16"/>
        <v>2306.6999999999998</v>
      </c>
      <c r="J34" s="37">
        <f t="shared" si="16"/>
        <v>2306.6999999999998</v>
      </c>
      <c r="K34" s="50"/>
      <c r="L34" s="29"/>
    </row>
    <row r="35" spans="1:12" ht="35.25" customHeight="1">
      <c r="A35" s="87"/>
      <c r="B35" s="90"/>
      <c r="C35" s="30" t="s">
        <v>46</v>
      </c>
      <c r="D35" s="56">
        <v>1888.3</v>
      </c>
      <c r="E35" s="56">
        <v>1927.3</v>
      </c>
      <c r="F35" s="56">
        <v>2282.4</v>
      </c>
      <c r="G35" s="56">
        <v>2282.4</v>
      </c>
      <c r="H35" s="56">
        <v>2282.4</v>
      </c>
      <c r="I35" s="56">
        <v>2282.4</v>
      </c>
      <c r="J35" s="56">
        <v>2282.4</v>
      </c>
      <c r="K35" s="50"/>
      <c r="L35" s="29"/>
    </row>
    <row r="36" spans="1:12" ht="25.5">
      <c r="A36" s="87"/>
      <c r="B36" s="90"/>
      <c r="C36" s="30" t="s">
        <v>45</v>
      </c>
      <c r="D36" s="56">
        <v>19.100000000000001</v>
      </c>
      <c r="E36" s="56">
        <v>19.5</v>
      </c>
      <c r="F36" s="56">
        <v>23.1</v>
      </c>
      <c r="G36" s="56">
        <v>23.1</v>
      </c>
      <c r="H36" s="56">
        <v>23.1</v>
      </c>
      <c r="I36" s="56">
        <v>23.1</v>
      </c>
      <c r="J36" s="56">
        <v>23.1</v>
      </c>
      <c r="K36" s="50"/>
      <c r="L36" s="29"/>
    </row>
    <row r="37" spans="1:12" ht="34.5" customHeight="1">
      <c r="A37" s="87"/>
      <c r="B37" s="90"/>
      <c r="C37" s="30" t="s">
        <v>44</v>
      </c>
      <c r="D37" s="56">
        <v>0.95</v>
      </c>
      <c r="E37" s="56">
        <v>0.97</v>
      </c>
      <c r="F37" s="56">
        <v>1.2</v>
      </c>
      <c r="G37" s="56">
        <v>1.2</v>
      </c>
      <c r="H37" s="56">
        <v>1.2</v>
      </c>
      <c r="I37" s="56">
        <v>1.2</v>
      </c>
      <c r="J37" s="56">
        <v>1.2</v>
      </c>
      <c r="K37" s="50"/>
      <c r="L37" s="29"/>
    </row>
    <row r="38" spans="1:12" ht="45.75" customHeight="1">
      <c r="A38" s="88"/>
      <c r="B38" s="93"/>
      <c r="C38" s="30" t="s">
        <v>42</v>
      </c>
      <c r="D38" s="56">
        <v>0</v>
      </c>
      <c r="E38" s="56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50"/>
      <c r="L38" s="29"/>
    </row>
    <row r="39" spans="1:12" hidden="1">
      <c r="A39" s="86" t="s">
        <v>31</v>
      </c>
      <c r="B39" s="89" t="str">
        <f>'Прил. 3 фин'!B38</f>
        <v>Реализация мероприятий Федерального проекта "Патриотическое воспитание граждан Российской Федерации" в рамках национального проекта "Образование"</v>
      </c>
      <c r="C39" s="30" t="s">
        <v>47</v>
      </c>
      <c r="D39" s="56">
        <f t="shared" ref="D39:J39" si="17">SUM(D40:D43)</f>
        <v>0</v>
      </c>
      <c r="E39" s="56">
        <f t="shared" si="17"/>
        <v>0</v>
      </c>
      <c r="F39" s="37">
        <f t="shared" si="17"/>
        <v>0</v>
      </c>
      <c r="G39" s="37">
        <f t="shared" si="17"/>
        <v>0</v>
      </c>
      <c r="H39" s="37">
        <f t="shared" si="17"/>
        <v>0</v>
      </c>
      <c r="I39" s="37">
        <f t="shared" si="17"/>
        <v>0</v>
      </c>
      <c r="J39" s="37">
        <f t="shared" si="17"/>
        <v>0</v>
      </c>
      <c r="K39" s="50"/>
      <c r="L39" s="31">
        <f>SUM(D39:J39)</f>
        <v>0</v>
      </c>
    </row>
    <row r="40" spans="1:12" ht="25.5" hidden="1">
      <c r="A40" s="87"/>
      <c r="B40" s="90"/>
      <c r="C40" s="30" t="s">
        <v>46</v>
      </c>
      <c r="D40" s="56">
        <v>0</v>
      </c>
      <c r="E40" s="56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50"/>
      <c r="L40" s="31">
        <f>SUM(D40:J40)</f>
        <v>0</v>
      </c>
    </row>
    <row r="41" spans="1:12" ht="25.5" hidden="1">
      <c r="A41" s="87"/>
      <c r="B41" s="90"/>
      <c r="C41" s="30" t="s">
        <v>45</v>
      </c>
      <c r="D41" s="56">
        <v>0</v>
      </c>
      <c r="E41" s="56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50"/>
      <c r="L41" s="31">
        <f>SUM(D41:J41)</f>
        <v>0</v>
      </c>
    </row>
    <row r="42" spans="1:12" ht="25.5" hidden="1">
      <c r="A42" s="87"/>
      <c r="B42" s="90"/>
      <c r="C42" s="30" t="s">
        <v>44</v>
      </c>
      <c r="D42" s="56">
        <v>0</v>
      </c>
      <c r="E42" s="56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50"/>
      <c r="L42" s="31">
        <f>SUM(D42:J42)</f>
        <v>0</v>
      </c>
    </row>
    <row r="43" spans="1:12" hidden="1">
      <c r="A43" s="88"/>
      <c r="B43" s="93"/>
      <c r="C43" s="30" t="s">
        <v>42</v>
      </c>
      <c r="D43" s="56">
        <v>0</v>
      </c>
      <c r="E43" s="56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50"/>
      <c r="L43" s="29"/>
    </row>
    <row r="44" spans="1:12" ht="15.75" customHeight="1">
      <c r="A44" s="86" t="s">
        <v>48</v>
      </c>
      <c r="B44" s="89" t="s">
        <v>101</v>
      </c>
      <c r="C44" s="30" t="s">
        <v>47</v>
      </c>
      <c r="D44" s="65">
        <f t="shared" ref="D44:J44" si="18">SUM(D45:D48)</f>
        <v>35199.4</v>
      </c>
      <c r="E44" s="65">
        <f t="shared" si="18"/>
        <v>34303.9</v>
      </c>
      <c r="F44" s="65">
        <f t="shared" si="18"/>
        <v>32884</v>
      </c>
      <c r="G44" s="65">
        <f t="shared" si="18"/>
        <v>32884</v>
      </c>
      <c r="H44" s="65">
        <f t="shared" si="18"/>
        <v>32884</v>
      </c>
      <c r="I44" s="65">
        <f t="shared" si="18"/>
        <v>32884</v>
      </c>
      <c r="J44" s="65">
        <f t="shared" si="18"/>
        <v>32884</v>
      </c>
      <c r="K44" s="50"/>
      <c r="L44" s="31">
        <f>SUM(D44:J44)</f>
        <v>233923.3</v>
      </c>
    </row>
    <row r="45" spans="1:12" ht="25.5">
      <c r="A45" s="87"/>
      <c r="B45" s="90"/>
      <c r="C45" s="30" t="s">
        <v>46</v>
      </c>
      <c r="D45" s="56">
        <f t="shared" ref="D45:J45" si="19">D55+D60</f>
        <v>0</v>
      </c>
      <c r="E45" s="56">
        <f t="shared" si="19"/>
        <v>0</v>
      </c>
      <c r="F45" s="37">
        <f t="shared" si="19"/>
        <v>0</v>
      </c>
      <c r="G45" s="37">
        <f t="shared" si="19"/>
        <v>0</v>
      </c>
      <c r="H45" s="37">
        <f t="shared" si="19"/>
        <v>0</v>
      </c>
      <c r="I45" s="37">
        <f t="shared" si="19"/>
        <v>0</v>
      </c>
      <c r="J45" s="37">
        <f t="shared" si="19"/>
        <v>0</v>
      </c>
      <c r="K45" s="50"/>
      <c r="L45" s="29"/>
    </row>
    <row r="46" spans="1:12" ht="25.5">
      <c r="A46" s="87"/>
      <c r="B46" s="90"/>
      <c r="C46" s="30" t="s">
        <v>45</v>
      </c>
      <c r="D46" s="56">
        <f t="shared" ref="D46:J47" si="20">D51+D56</f>
        <v>2668.6</v>
      </c>
      <c r="E46" s="56">
        <f t="shared" si="20"/>
        <v>2134.9</v>
      </c>
      <c r="F46" s="37">
        <f t="shared" si="20"/>
        <v>1734.6</v>
      </c>
      <c r="G46" s="37">
        <f t="shared" si="20"/>
        <v>1734.6</v>
      </c>
      <c r="H46" s="37">
        <f t="shared" si="20"/>
        <v>1734.6</v>
      </c>
      <c r="I46" s="37">
        <f t="shared" si="20"/>
        <v>1734.6</v>
      </c>
      <c r="J46" s="37">
        <f t="shared" si="20"/>
        <v>1734.6</v>
      </c>
      <c r="K46" s="50"/>
      <c r="L46" s="31">
        <f>SUM(D46:J46)</f>
        <v>13476.500000000002</v>
      </c>
    </row>
    <row r="47" spans="1:12" ht="16.5" customHeight="1">
      <c r="A47" s="87"/>
      <c r="B47" s="90"/>
      <c r="C47" s="30" t="s">
        <v>44</v>
      </c>
      <c r="D47" s="56">
        <f t="shared" si="20"/>
        <v>32530.800000000003</v>
      </c>
      <c r="E47" s="56">
        <f t="shared" si="20"/>
        <v>32169</v>
      </c>
      <c r="F47" s="37">
        <f t="shared" si="20"/>
        <v>31149.4</v>
      </c>
      <c r="G47" s="37">
        <f t="shared" si="20"/>
        <v>31149.4</v>
      </c>
      <c r="H47" s="37">
        <f t="shared" si="20"/>
        <v>31149.4</v>
      </c>
      <c r="I47" s="37">
        <f t="shared" si="20"/>
        <v>31149.4</v>
      </c>
      <c r="J47" s="37">
        <f t="shared" si="20"/>
        <v>31149.4</v>
      </c>
      <c r="K47" s="50"/>
      <c r="L47" s="31">
        <f>SUM(D47:J47)</f>
        <v>220446.8</v>
      </c>
    </row>
    <row r="48" spans="1:12">
      <c r="A48" s="88"/>
      <c r="B48" s="93"/>
      <c r="C48" s="30" t="s">
        <v>42</v>
      </c>
      <c r="D48" s="56">
        <f t="shared" ref="D48:J48" si="21">D58+D64</f>
        <v>0</v>
      </c>
      <c r="E48" s="56">
        <f t="shared" si="21"/>
        <v>0</v>
      </c>
      <c r="F48" s="37">
        <f t="shared" si="21"/>
        <v>0</v>
      </c>
      <c r="G48" s="37">
        <f t="shared" si="21"/>
        <v>0</v>
      </c>
      <c r="H48" s="37">
        <f t="shared" si="21"/>
        <v>0</v>
      </c>
      <c r="I48" s="37">
        <f t="shared" si="21"/>
        <v>0</v>
      </c>
      <c r="J48" s="37">
        <f t="shared" si="21"/>
        <v>0</v>
      </c>
      <c r="K48" s="50"/>
    </row>
    <row r="49" spans="1:12">
      <c r="A49" s="86" t="s">
        <v>31</v>
      </c>
      <c r="B49" s="89" t="str">
        <f>'Прил. 3 фин'!B43</f>
        <v>Реализация дополнительных общеразвивающих образовательных программ</v>
      </c>
      <c r="C49" s="30" t="s">
        <v>47</v>
      </c>
      <c r="D49" s="56">
        <f t="shared" ref="D49:J49" si="22">SUM(D50:D53)</f>
        <v>35199.4</v>
      </c>
      <c r="E49" s="56">
        <f t="shared" si="22"/>
        <v>34303.9</v>
      </c>
      <c r="F49" s="37">
        <f t="shared" si="22"/>
        <v>32884</v>
      </c>
      <c r="G49" s="37">
        <f t="shared" si="22"/>
        <v>32884</v>
      </c>
      <c r="H49" s="37">
        <f t="shared" si="22"/>
        <v>32884</v>
      </c>
      <c r="I49" s="37">
        <f t="shared" si="22"/>
        <v>32884</v>
      </c>
      <c r="J49" s="37">
        <f t="shared" si="22"/>
        <v>32884</v>
      </c>
      <c r="K49" s="50"/>
      <c r="L49" s="31">
        <f>SUM(D49:J49)</f>
        <v>233923.3</v>
      </c>
    </row>
    <row r="50" spans="1:12" ht="25.5">
      <c r="A50" s="87"/>
      <c r="B50" s="90"/>
      <c r="C50" s="30" t="s">
        <v>46</v>
      </c>
      <c r="D50" s="56">
        <v>0</v>
      </c>
      <c r="E50" s="56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50"/>
    </row>
    <row r="51" spans="1:12" ht="25.5">
      <c r="A51" s="87"/>
      <c r="B51" s="91"/>
      <c r="C51" s="30" t="s">
        <v>45</v>
      </c>
      <c r="D51" s="56">
        <f>'Прил. 3 фин'!H46</f>
        <v>2668.6</v>
      </c>
      <c r="E51" s="56">
        <f>'Прил. 3 фин'!I45+'Прил. 3 фин'!I46</f>
        <v>2134.9</v>
      </c>
      <c r="F51" s="56">
        <f>'Прил. 3 фин'!J45+'Прил. 3 фин'!J46</f>
        <v>1734.6</v>
      </c>
      <c r="G51" s="56">
        <f>'Прил. 3 фин'!K45+'Прил. 3 фин'!K46</f>
        <v>1734.6</v>
      </c>
      <c r="H51" s="56">
        <f>'Прил. 3 фин'!L45+'Прил. 3 фин'!L46</f>
        <v>1734.6</v>
      </c>
      <c r="I51" s="56">
        <f>'Прил. 3 фин'!M45+'Прил. 3 фин'!M46</f>
        <v>1734.6</v>
      </c>
      <c r="J51" s="56">
        <f>'Прил. 3 фин'!N45+'Прил. 3 фин'!N46</f>
        <v>1734.6</v>
      </c>
      <c r="K51" s="50"/>
      <c r="L51" s="31">
        <f>SUM(D51:J51)</f>
        <v>13476.500000000002</v>
      </c>
    </row>
    <row r="52" spans="1:12" ht="25.5">
      <c r="A52" s="87"/>
      <c r="B52" s="91"/>
      <c r="C52" s="30" t="s">
        <v>44</v>
      </c>
      <c r="D52" s="56">
        <f>'Прил. 3 фин'!H44+'Прил. 3 фин'!H47+'Прил. 3 фин'!H49</f>
        <v>32530.800000000003</v>
      </c>
      <c r="E52" s="56">
        <f>'Прил. 3 фин'!I44+'Прил. 3 фин'!I47+'Прил. 3 фин'!I49</f>
        <v>32169</v>
      </c>
      <c r="F52" s="56">
        <f>'Прил. 3 фин'!J44+'Прил. 3 фин'!J47+'Прил. 3 фин'!J49</f>
        <v>31149.4</v>
      </c>
      <c r="G52" s="37">
        <f>'Прил. 3 фин'!K44+'Прил. 3 фин'!K47+'Прил. 3 фин'!K48+'Прил. 3 фин'!K49+'Прил. 3 фин'!K50</f>
        <v>31149.4</v>
      </c>
      <c r="H52" s="37">
        <f>'Прил. 3 фин'!L44+'Прил. 3 фин'!L47+'Прил. 3 фин'!L48+'Прил. 3 фин'!L49+'Прил. 3 фин'!L50</f>
        <v>31149.4</v>
      </c>
      <c r="I52" s="37">
        <f>'Прил. 3 фин'!M44+'Прил. 3 фин'!M47+'Прил. 3 фин'!M48+'Прил. 3 фин'!M49+'Прил. 3 фин'!M50</f>
        <v>31149.4</v>
      </c>
      <c r="J52" s="37">
        <f>'Прил. 3 фин'!N44+'Прил. 3 фин'!N47+'Прил. 3 фин'!N48+'Прил. 3 фин'!N49+'Прил. 3 фин'!N50</f>
        <v>31149.4</v>
      </c>
      <c r="K52" s="50"/>
      <c r="L52" s="31">
        <f>SUM(D52:J52)</f>
        <v>220446.8</v>
      </c>
    </row>
    <row r="53" spans="1:12">
      <c r="A53" s="88"/>
      <c r="B53" s="92"/>
      <c r="C53" s="30" t="s">
        <v>42</v>
      </c>
      <c r="D53" s="56">
        <v>0</v>
      </c>
      <c r="E53" s="56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50"/>
    </row>
    <row r="54" spans="1:12" s="32" customFormat="1" ht="16.5" hidden="1" customHeight="1">
      <c r="A54" s="86" t="s">
        <v>31</v>
      </c>
      <c r="B54" s="89" t="str">
        <f>'Прил. 3 фин'!B51</f>
        <v>Обеспечение функционирования модели персонифицированного финансирования дополнительного образования детей</v>
      </c>
      <c r="C54" s="30" t="s">
        <v>47</v>
      </c>
      <c r="D54" s="56">
        <f t="shared" ref="D54:J54" si="23">SUM(D55:D58)</f>
        <v>0</v>
      </c>
      <c r="E54" s="56">
        <f t="shared" si="23"/>
        <v>0</v>
      </c>
      <c r="F54" s="25">
        <f t="shared" si="23"/>
        <v>0</v>
      </c>
      <c r="G54" s="25">
        <f t="shared" si="23"/>
        <v>0</v>
      </c>
      <c r="H54" s="25">
        <f t="shared" si="23"/>
        <v>0</v>
      </c>
      <c r="I54" s="25">
        <f t="shared" si="23"/>
        <v>0</v>
      </c>
      <c r="J54" s="25">
        <f t="shared" si="23"/>
        <v>0</v>
      </c>
      <c r="K54" s="50"/>
      <c r="L54" s="31">
        <f>SUM(D54:J54)</f>
        <v>0</v>
      </c>
    </row>
    <row r="55" spans="1:12" ht="25.5" hidden="1">
      <c r="A55" s="87"/>
      <c r="B55" s="90"/>
      <c r="C55" s="30" t="s">
        <v>46</v>
      </c>
      <c r="D55" s="56">
        <v>0</v>
      </c>
      <c r="E55" s="56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50"/>
    </row>
    <row r="56" spans="1:12" ht="31.5" hidden="1" customHeight="1">
      <c r="A56" s="87"/>
      <c r="B56" s="91"/>
      <c r="C56" s="30" t="s">
        <v>45</v>
      </c>
      <c r="D56" s="56"/>
      <c r="E56" s="56"/>
      <c r="F56" s="56"/>
      <c r="G56" s="56"/>
      <c r="H56" s="56"/>
      <c r="I56" s="56"/>
      <c r="J56" s="56"/>
      <c r="K56" s="50"/>
    </row>
    <row r="57" spans="1:12" ht="21" hidden="1" customHeight="1">
      <c r="A57" s="87"/>
      <c r="B57" s="91"/>
      <c r="C57" s="30" t="s">
        <v>44</v>
      </c>
      <c r="D57" s="56">
        <f>'Прил. 3 фин'!H51</f>
        <v>0</v>
      </c>
      <c r="E57" s="56">
        <f>'Прил. 3 фин'!I55</f>
        <v>0</v>
      </c>
      <c r="F57" s="37">
        <f>'Прил. 3 фин'!J55</f>
        <v>0</v>
      </c>
      <c r="G57" s="37">
        <f>'Прил. 3 фин'!K55</f>
        <v>0</v>
      </c>
      <c r="H57" s="37">
        <f>'Прил. 3 фин'!L55</f>
        <v>0</v>
      </c>
      <c r="I57" s="37">
        <f>'Прил. 3 фин'!M55</f>
        <v>0</v>
      </c>
      <c r="J57" s="37">
        <f>'Прил. 3 фин'!N55</f>
        <v>0</v>
      </c>
      <c r="K57" s="50"/>
    </row>
    <row r="58" spans="1:12" ht="21.75" hidden="1" customHeight="1">
      <c r="A58" s="88"/>
      <c r="B58" s="92"/>
      <c r="C58" s="30" t="s">
        <v>42</v>
      </c>
      <c r="D58" s="56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0"/>
    </row>
    <row r="59" spans="1:12" ht="15.75" hidden="1" customHeight="1">
      <c r="A59" s="86" t="s">
        <v>31</v>
      </c>
      <c r="B59" s="89" t="str">
        <f>'Прил. 3 фин'!B51</f>
        <v>Обеспечение функционирования модели персонифицированного финансирования дополнительного образования детей</v>
      </c>
      <c r="C59" s="30" t="s">
        <v>47</v>
      </c>
      <c r="D59" s="56">
        <f t="shared" ref="D59:J59" si="24">SUM(D60:D64)</f>
        <v>0</v>
      </c>
      <c r="E59" s="56">
        <f t="shared" si="24"/>
        <v>0</v>
      </c>
      <c r="F59" s="37">
        <f t="shared" si="24"/>
        <v>0</v>
      </c>
      <c r="G59" s="37">
        <f t="shared" si="24"/>
        <v>0</v>
      </c>
      <c r="H59" s="37">
        <f t="shared" si="24"/>
        <v>0</v>
      </c>
      <c r="I59" s="37">
        <f t="shared" si="24"/>
        <v>0</v>
      </c>
      <c r="J59" s="37">
        <f t="shared" si="24"/>
        <v>0</v>
      </c>
      <c r="K59" s="50"/>
    </row>
    <row r="60" spans="1:12" ht="28.5" hidden="1" customHeight="1">
      <c r="A60" s="87"/>
      <c r="B60" s="90"/>
      <c r="C60" s="30" t="s">
        <v>46</v>
      </c>
      <c r="D60" s="56"/>
      <c r="E60" s="56"/>
      <c r="F60" s="25"/>
      <c r="G60" s="25"/>
      <c r="H60" s="25"/>
      <c r="I60" s="25"/>
      <c r="J60" s="25"/>
      <c r="K60" s="50"/>
    </row>
    <row r="61" spans="1:12" ht="25.5" hidden="1">
      <c r="A61" s="87"/>
      <c r="B61" s="91"/>
      <c r="C61" s="30" t="s">
        <v>45</v>
      </c>
      <c r="D61" s="56"/>
      <c r="E61" s="56"/>
      <c r="F61" s="25"/>
      <c r="G61" s="25"/>
      <c r="H61" s="25"/>
      <c r="I61" s="25"/>
      <c r="J61" s="25"/>
      <c r="K61" s="50"/>
    </row>
    <row r="62" spans="1:12" ht="15" hidden="1" customHeight="1">
      <c r="A62" s="87"/>
      <c r="B62" s="91"/>
      <c r="C62" s="30" t="s">
        <v>44</v>
      </c>
      <c r="D62" s="56"/>
      <c r="E62" s="56"/>
      <c r="F62" s="25"/>
      <c r="G62" s="25"/>
      <c r="H62" s="25"/>
      <c r="I62" s="25"/>
      <c r="J62" s="25"/>
      <c r="K62" s="50"/>
    </row>
    <row r="63" spans="1:12" ht="25.5" hidden="1">
      <c r="A63" s="87"/>
      <c r="B63" s="91"/>
      <c r="C63" s="30" t="s">
        <v>43</v>
      </c>
      <c r="D63" s="56"/>
      <c r="E63" s="56"/>
      <c r="F63" s="25"/>
      <c r="G63" s="25"/>
      <c r="H63" s="25"/>
      <c r="I63" s="25"/>
      <c r="J63" s="25"/>
      <c r="K63" s="50"/>
    </row>
    <row r="64" spans="1:12" ht="14.25" hidden="1" customHeight="1">
      <c r="A64" s="88"/>
      <c r="B64" s="92"/>
      <c r="C64" s="30" t="s">
        <v>42</v>
      </c>
      <c r="D64" s="56"/>
      <c r="E64" s="56"/>
      <c r="F64" s="25"/>
      <c r="G64" s="25"/>
      <c r="H64" s="25"/>
      <c r="I64" s="25"/>
      <c r="J64" s="25"/>
      <c r="K64" s="50"/>
    </row>
    <row r="65" spans="1:12" s="32" customFormat="1">
      <c r="A65" s="86" t="s">
        <v>28</v>
      </c>
      <c r="B65" s="89" t="s">
        <v>141</v>
      </c>
      <c r="C65" s="30" t="s">
        <v>47</v>
      </c>
      <c r="D65" s="65">
        <f t="shared" ref="D65:J65" si="25">SUM(D66:D69)</f>
        <v>3818.4</v>
      </c>
      <c r="E65" s="65">
        <f t="shared" si="25"/>
        <v>3144</v>
      </c>
      <c r="F65" s="65">
        <f t="shared" si="25"/>
        <v>3151</v>
      </c>
      <c r="G65" s="65">
        <f t="shared" si="25"/>
        <v>3151</v>
      </c>
      <c r="H65" s="65">
        <f t="shared" si="25"/>
        <v>3151</v>
      </c>
      <c r="I65" s="65">
        <f t="shared" si="25"/>
        <v>3151</v>
      </c>
      <c r="J65" s="65">
        <f t="shared" si="25"/>
        <v>3151</v>
      </c>
      <c r="K65" s="50"/>
      <c r="L65" s="31">
        <f>SUM(D65:J65)</f>
        <v>22717.4</v>
      </c>
    </row>
    <row r="66" spans="1:12" ht="25.5">
      <c r="A66" s="87"/>
      <c r="B66" s="90"/>
      <c r="C66" s="30" t="s">
        <v>46</v>
      </c>
      <c r="D66" s="56">
        <f t="shared" ref="D66:J66" si="26">D71</f>
        <v>0</v>
      </c>
      <c r="E66" s="56">
        <f t="shared" si="26"/>
        <v>0</v>
      </c>
      <c r="F66" s="37">
        <f t="shared" si="26"/>
        <v>0</v>
      </c>
      <c r="G66" s="37">
        <f t="shared" si="26"/>
        <v>0</v>
      </c>
      <c r="H66" s="37">
        <f t="shared" si="26"/>
        <v>0</v>
      </c>
      <c r="I66" s="37">
        <f t="shared" si="26"/>
        <v>0</v>
      </c>
      <c r="J66" s="37">
        <f t="shared" si="26"/>
        <v>0</v>
      </c>
      <c r="K66" s="50"/>
    </row>
    <row r="67" spans="1:12" ht="25.5">
      <c r="A67" s="87"/>
      <c r="B67" s="91"/>
      <c r="C67" s="30" t="s">
        <v>45</v>
      </c>
      <c r="D67" s="56">
        <f t="shared" ref="D67:J67" si="27">D72</f>
        <v>0</v>
      </c>
      <c r="E67" s="56">
        <f t="shared" si="27"/>
        <v>0</v>
      </c>
      <c r="F67" s="37">
        <f t="shared" si="27"/>
        <v>0</v>
      </c>
      <c r="G67" s="37">
        <f t="shared" si="27"/>
        <v>0</v>
      </c>
      <c r="H67" s="37">
        <f t="shared" si="27"/>
        <v>0</v>
      </c>
      <c r="I67" s="37">
        <f t="shared" si="27"/>
        <v>0</v>
      </c>
      <c r="J67" s="37">
        <f t="shared" si="27"/>
        <v>0</v>
      </c>
      <c r="K67" s="50"/>
    </row>
    <row r="68" spans="1:12" ht="14.25" customHeight="1">
      <c r="A68" s="87"/>
      <c r="B68" s="91"/>
      <c r="C68" s="30" t="s">
        <v>44</v>
      </c>
      <c r="D68" s="56">
        <f t="shared" ref="D68:J68" si="28">D73</f>
        <v>3818.4</v>
      </c>
      <c r="E68" s="56">
        <f t="shared" si="28"/>
        <v>3144</v>
      </c>
      <c r="F68" s="37">
        <f t="shared" si="28"/>
        <v>3151</v>
      </c>
      <c r="G68" s="37">
        <f t="shared" si="28"/>
        <v>3151</v>
      </c>
      <c r="H68" s="37">
        <f t="shared" si="28"/>
        <v>3151</v>
      </c>
      <c r="I68" s="37">
        <f t="shared" si="28"/>
        <v>3151</v>
      </c>
      <c r="J68" s="37">
        <f t="shared" si="28"/>
        <v>3151</v>
      </c>
      <c r="K68" s="50"/>
    </row>
    <row r="69" spans="1:12">
      <c r="A69" s="88"/>
      <c r="B69" s="92"/>
      <c r="C69" s="30" t="s">
        <v>42</v>
      </c>
      <c r="D69" s="56">
        <f t="shared" ref="D69:I69" si="29">D74</f>
        <v>0</v>
      </c>
      <c r="E69" s="56">
        <f t="shared" si="29"/>
        <v>0</v>
      </c>
      <c r="F69" s="37">
        <f t="shared" si="29"/>
        <v>0</v>
      </c>
      <c r="G69" s="37">
        <f t="shared" si="29"/>
        <v>0</v>
      </c>
      <c r="H69" s="37">
        <f t="shared" si="29"/>
        <v>0</v>
      </c>
      <c r="I69" s="37">
        <f t="shared" si="29"/>
        <v>0</v>
      </c>
      <c r="J69" s="37">
        <f>J74</f>
        <v>0</v>
      </c>
      <c r="K69" s="50"/>
    </row>
    <row r="70" spans="1:12">
      <c r="A70" s="86" t="s">
        <v>31</v>
      </c>
      <c r="B70" s="89" t="str">
        <f>'Прил. 3 фин'!B59</f>
        <v>Реализация методического сопровождения развития муниципальной системы образования</v>
      </c>
      <c r="C70" s="30" t="s">
        <v>47</v>
      </c>
      <c r="D70" s="56">
        <f t="shared" ref="D70:J70" si="30">SUM(D71:D74)</f>
        <v>3818.4</v>
      </c>
      <c r="E70" s="56">
        <f t="shared" si="30"/>
        <v>3144</v>
      </c>
      <c r="F70" s="37">
        <f t="shared" si="30"/>
        <v>3151</v>
      </c>
      <c r="G70" s="37">
        <f t="shared" si="30"/>
        <v>3151</v>
      </c>
      <c r="H70" s="37">
        <f t="shared" si="30"/>
        <v>3151</v>
      </c>
      <c r="I70" s="37">
        <f t="shared" si="30"/>
        <v>3151</v>
      </c>
      <c r="J70" s="37">
        <f t="shared" si="30"/>
        <v>3151</v>
      </c>
      <c r="K70" s="50"/>
    </row>
    <row r="71" spans="1:12" ht="25.5">
      <c r="A71" s="87"/>
      <c r="B71" s="90"/>
      <c r="C71" s="30" t="s">
        <v>46</v>
      </c>
      <c r="D71" s="56">
        <v>0</v>
      </c>
      <c r="E71" s="56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50"/>
    </row>
    <row r="72" spans="1:12" ht="25.5">
      <c r="A72" s="87"/>
      <c r="B72" s="91"/>
      <c r="C72" s="30" t="s">
        <v>45</v>
      </c>
      <c r="D72" s="56">
        <v>0</v>
      </c>
      <c r="E72" s="56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50"/>
    </row>
    <row r="73" spans="1:12" ht="21" customHeight="1">
      <c r="A73" s="87"/>
      <c r="B73" s="91"/>
      <c r="C73" s="30" t="s">
        <v>44</v>
      </c>
      <c r="D73" s="56">
        <f>'Прил. 3 фин'!H59</f>
        <v>3818.4</v>
      </c>
      <c r="E73" s="56">
        <f>'Прил. 3 фин'!I59</f>
        <v>3144</v>
      </c>
      <c r="F73" s="37">
        <f>'Прил. 3 фин'!J59</f>
        <v>3151</v>
      </c>
      <c r="G73" s="37">
        <f>'Прил. 3 фин'!K59</f>
        <v>3151</v>
      </c>
      <c r="H73" s="37">
        <f>'Прил. 3 фин'!L59</f>
        <v>3151</v>
      </c>
      <c r="I73" s="37">
        <f>'Прил. 3 фин'!M59</f>
        <v>3151</v>
      </c>
      <c r="J73" s="37">
        <f>'Прил. 3 фин'!N59</f>
        <v>3151</v>
      </c>
      <c r="K73" s="50"/>
    </row>
    <row r="74" spans="1:12">
      <c r="A74" s="88"/>
      <c r="B74" s="92"/>
      <c r="C74" s="30" t="s">
        <v>42</v>
      </c>
      <c r="D74" s="56">
        <v>0</v>
      </c>
      <c r="E74" s="56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50"/>
    </row>
    <row r="75" spans="1:12" ht="16.5" customHeight="1">
      <c r="A75" s="86" t="s">
        <v>90</v>
      </c>
      <c r="B75" s="89" t="str">
        <f>'Прил. 3 фин'!B62</f>
        <v>Психолого-педагогическое сопровождение обучающихся всех категорий</v>
      </c>
      <c r="C75" s="30" t="s">
        <v>47</v>
      </c>
      <c r="D75" s="65">
        <f t="shared" ref="D75:J75" si="31">SUM(D76:D79)</f>
        <v>3760.5</v>
      </c>
      <c r="E75" s="65">
        <f t="shared" si="31"/>
        <v>2830</v>
      </c>
      <c r="F75" s="65">
        <f t="shared" si="31"/>
        <v>2768</v>
      </c>
      <c r="G75" s="65">
        <f t="shared" si="31"/>
        <v>2768</v>
      </c>
      <c r="H75" s="65">
        <f t="shared" si="31"/>
        <v>2768</v>
      </c>
      <c r="I75" s="65">
        <f t="shared" si="31"/>
        <v>2768</v>
      </c>
      <c r="J75" s="65">
        <f t="shared" si="31"/>
        <v>2768</v>
      </c>
      <c r="K75" s="50"/>
      <c r="L75" s="31">
        <f>SUM(D75:J75)</f>
        <v>20430.5</v>
      </c>
    </row>
    <row r="76" spans="1:12" ht="25.5">
      <c r="A76" s="87"/>
      <c r="B76" s="90"/>
      <c r="C76" s="30" t="s">
        <v>46</v>
      </c>
      <c r="D76" s="56">
        <f t="shared" ref="D76:J76" si="32">D81</f>
        <v>0</v>
      </c>
      <c r="E76" s="56">
        <f t="shared" si="32"/>
        <v>0</v>
      </c>
      <c r="F76" s="37">
        <f t="shared" si="32"/>
        <v>0</v>
      </c>
      <c r="G76" s="37">
        <f t="shared" si="32"/>
        <v>0</v>
      </c>
      <c r="H76" s="37">
        <f t="shared" si="32"/>
        <v>0</v>
      </c>
      <c r="I76" s="37">
        <f t="shared" si="32"/>
        <v>0</v>
      </c>
      <c r="J76" s="37">
        <f t="shared" si="32"/>
        <v>0</v>
      </c>
      <c r="K76" s="50"/>
    </row>
    <row r="77" spans="1:12" ht="25.5" customHeight="1">
      <c r="A77" s="87"/>
      <c r="B77" s="91"/>
      <c r="C77" s="30" t="s">
        <v>45</v>
      </c>
      <c r="D77" s="56">
        <f t="shared" ref="D77:J79" si="33">D82</f>
        <v>0</v>
      </c>
      <c r="E77" s="56">
        <f t="shared" si="33"/>
        <v>0</v>
      </c>
      <c r="F77" s="37">
        <f t="shared" si="33"/>
        <v>0</v>
      </c>
      <c r="G77" s="37">
        <f t="shared" si="33"/>
        <v>0</v>
      </c>
      <c r="H77" s="37">
        <f t="shared" si="33"/>
        <v>0</v>
      </c>
      <c r="I77" s="37">
        <f t="shared" si="33"/>
        <v>0</v>
      </c>
      <c r="J77" s="37">
        <f t="shared" si="33"/>
        <v>0</v>
      </c>
      <c r="K77" s="50"/>
    </row>
    <row r="78" spans="1:12" ht="15" customHeight="1">
      <c r="A78" s="87"/>
      <c r="B78" s="91"/>
      <c r="C78" s="30" t="s">
        <v>44</v>
      </c>
      <c r="D78" s="56">
        <f t="shared" si="33"/>
        <v>3760.5</v>
      </c>
      <c r="E78" s="56">
        <f t="shared" si="33"/>
        <v>2830</v>
      </c>
      <c r="F78" s="37">
        <f t="shared" si="33"/>
        <v>2768</v>
      </c>
      <c r="G78" s="37">
        <f t="shared" si="33"/>
        <v>2768</v>
      </c>
      <c r="H78" s="37">
        <f t="shared" si="33"/>
        <v>2768</v>
      </c>
      <c r="I78" s="37">
        <f t="shared" si="33"/>
        <v>2768</v>
      </c>
      <c r="J78" s="37">
        <f t="shared" si="33"/>
        <v>2768</v>
      </c>
      <c r="K78" s="50"/>
    </row>
    <row r="79" spans="1:12">
      <c r="A79" s="88"/>
      <c r="B79" s="92"/>
      <c r="C79" s="30" t="s">
        <v>42</v>
      </c>
      <c r="D79" s="56">
        <f t="shared" si="33"/>
        <v>0</v>
      </c>
      <c r="E79" s="56">
        <f t="shared" si="33"/>
        <v>0</v>
      </c>
      <c r="F79" s="37">
        <f t="shared" si="33"/>
        <v>0</v>
      </c>
      <c r="G79" s="37">
        <f t="shared" si="33"/>
        <v>0</v>
      </c>
      <c r="H79" s="37">
        <f t="shared" si="33"/>
        <v>0</v>
      </c>
      <c r="I79" s="37">
        <f t="shared" si="33"/>
        <v>0</v>
      </c>
      <c r="J79" s="37">
        <f t="shared" si="33"/>
        <v>0</v>
      </c>
      <c r="K79" s="50"/>
    </row>
    <row r="80" spans="1:12">
      <c r="A80" s="86" t="s">
        <v>31</v>
      </c>
      <c r="B80" s="89" t="str">
        <f>'Прил. 3 фин'!B63</f>
        <v>Реализация дополнительных общеобразовательных программ специального (коррекционного) обучения</v>
      </c>
      <c r="C80" s="30" t="s">
        <v>47</v>
      </c>
      <c r="D80" s="56">
        <f t="shared" ref="D80:J80" si="34">SUM(D81:D84)</f>
        <v>3760.5</v>
      </c>
      <c r="E80" s="56">
        <f t="shared" si="34"/>
        <v>2830</v>
      </c>
      <c r="F80" s="37">
        <f t="shared" si="34"/>
        <v>2768</v>
      </c>
      <c r="G80" s="37">
        <f t="shared" si="34"/>
        <v>2768</v>
      </c>
      <c r="H80" s="37">
        <f t="shared" si="34"/>
        <v>2768</v>
      </c>
      <c r="I80" s="37">
        <f t="shared" si="34"/>
        <v>2768</v>
      </c>
      <c r="J80" s="37">
        <f t="shared" si="34"/>
        <v>2768</v>
      </c>
      <c r="K80" s="50"/>
      <c r="L80" s="31">
        <f>SUM(D80:J80)</f>
        <v>20430.5</v>
      </c>
    </row>
    <row r="81" spans="1:12" ht="25.5">
      <c r="A81" s="87"/>
      <c r="B81" s="90"/>
      <c r="C81" s="30" t="s">
        <v>46</v>
      </c>
      <c r="D81" s="56">
        <v>0</v>
      </c>
      <c r="E81" s="56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50"/>
      <c r="L81" s="29"/>
    </row>
    <row r="82" spans="1:12" ht="25.5">
      <c r="A82" s="87"/>
      <c r="B82" s="91"/>
      <c r="C82" s="30" t="s">
        <v>45</v>
      </c>
      <c r="D82" s="56">
        <v>0</v>
      </c>
      <c r="E82" s="56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51"/>
      <c r="L82" s="29"/>
    </row>
    <row r="83" spans="1:12" ht="14.25" customHeight="1">
      <c r="A83" s="87"/>
      <c r="B83" s="91"/>
      <c r="C83" s="30" t="s">
        <v>44</v>
      </c>
      <c r="D83" s="56">
        <f>'Прил. 3 фин'!H63</f>
        <v>3760.5</v>
      </c>
      <c r="E83" s="56">
        <f>'Прил. 3 фин'!I63</f>
        <v>2830</v>
      </c>
      <c r="F83" s="37">
        <f>'Прил. 3 фин'!J63</f>
        <v>2768</v>
      </c>
      <c r="G83" s="37">
        <v>2768</v>
      </c>
      <c r="H83" s="37">
        <v>2768</v>
      </c>
      <c r="I83" s="37">
        <v>2768</v>
      </c>
      <c r="J83" s="37">
        <v>2768</v>
      </c>
      <c r="K83" s="50"/>
      <c r="L83" s="29"/>
    </row>
    <row r="84" spans="1:12" ht="15" customHeight="1">
      <c r="A84" s="88"/>
      <c r="B84" s="92"/>
      <c r="C84" s="30" t="s">
        <v>42</v>
      </c>
      <c r="D84" s="56">
        <v>0</v>
      </c>
      <c r="E84" s="56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51" t="s">
        <v>107</v>
      </c>
      <c r="L84" s="29"/>
    </row>
  </sheetData>
  <mergeCells count="39">
    <mergeCell ref="A49:A53"/>
    <mergeCell ref="B49:B53"/>
    <mergeCell ref="A39:A43"/>
    <mergeCell ref="B39:B43"/>
    <mergeCell ref="L3:R3"/>
    <mergeCell ref="A29:A33"/>
    <mergeCell ref="B29:B33"/>
    <mergeCell ref="A44:A48"/>
    <mergeCell ref="B44:B48"/>
    <mergeCell ref="A34:A38"/>
    <mergeCell ref="B34:B38"/>
    <mergeCell ref="H1:J1"/>
    <mergeCell ref="A24:A28"/>
    <mergeCell ref="B24:B28"/>
    <mergeCell ref="A14:A18"/>
    <mergeCell ref="B9:B13"/>
    <mergeCell ref="A9:A13"/>
    <mergeCell ref="A19:A23"/>
    <mergeCell ref="B19:B23"/>
    <mergeCell ref="A4:J4"/>
    <mergeCell ref="A5:J5"/>
    <mergeCell ref="D6:J6"/>
    <mergeCell ref="D2:J2"/>
    <mergeCell ref="B14:B18"/>
    <mergeCell ref="C6:C7"/>
    <mergeCell ref="A6:A7"/>
    <mergeCell ref="B6:B7"/>
    <mergeCell ref="A75:A79"/>
    <mergeCell ref="B75:B79"/>
    <mergeCell ref="A80:A84"/>
    <mergeCell ref="B80:B84"/>
    <mergeCell ref="A70:A74"/>
    <mergeCell ref="B70:B74"/>
    <mergeCell ref="A65:A69"/>
    <mergeCell ref="B65:B69"/>
    <mergeCell ref="A54:A58"/>
    <mergeCell ref="B54:B58"/>
    <mergeCell ref="A59:A64"/>
    <mergeCell ref="B59:B64"/>
  </mergeCells>
  <pageMargins left="0.59055118110236227" right="0.19685039370078741" top="0" bottom="0" header="0.59055118110236227" footer="0.19685039370078741"/>
  <pageSetup paperSize="9" scale="74" firstPageNumber="28" orientation="landscape" cellComments="asDisplayed" useFirstPageNumber="1" r:id="rId1"/>
  <headerFooter alignWithMargins="0"/>
  <rowBreaks count="2" manualBreakCount="2">
    <brk id="23" max="10" man="1"/>
    <brk id="5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 фин</vt:lpstr>
      <vt:lpstr>прил 4 ист</vt:lpstr>
      <vt:lpstr>'прил 4 ист'!Заголовки_для_печати</vt:lpstr>
      <vt:lpstr>'прил 4 ист'!Область_печати</vt:lpstr>
      <vt:lpstr>'Прил. 3 фин'!Область_печати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2024-01-19T08:15:37Z</cp:lastPrinted>
  <dcterms:created xsi:type="dcterms:W3CDTF">2011-03-10T11:24:53Z</dcterms:created>
  <dcterms:modified xsi:type="dcterms:W3CDTF">2024-01-19T08:32:45Z</dcterms:modified>
</cp:coreProperties>
</file>